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https://d.docs.live.net/6d337c9024c51e64/デスクトップ/"/>
    </mc:Choice>
  </mc:AlternateContent>
  <xr:revisionPtr revIDLastSave="1" documentId="13_ncr:1_{ED935016-FCBD-43D0-889C-44CBD0B9C6FB}" xr6:coauthVersionLast="47" xr6:coauthVersionMax="47" xr10:uidLastSave="{5D4F8AAD-652B-4CD8-B2FD-F0CDB5CF1DF5}"/>
  <bookViews>
    <workbookView xWindow="450" yWindow="8" windowWidth="18322" windowHeight="12599" xr2:uid="{00000000-000D-0000-FFFF-FFFF00000000}"/>
  </bookViews>
  <sheets>
    <sheet name="名簿" sheetId="3" r:id="rId1"/>
    <sheet name="利用者" sheetId="18" r:id="rId2"/>
    <sheet name="様式1" sheetId="6" r:id="rId3"/>
    <sheet name="様式3" sheetId="13" r:id="rId4"/>
    <sheet name="様式4" sheetId="12" r:id="rId5"/>
    <sheet name="ゴルフ場" sheetId="1" r:id="rId6"/>
  </sheets>
  <definedNames>
    <definedName name="_xlnm._FilterDatabase" localSheetId="5" hidden="1">ゴルフ場!$B$1:$D$7</definedName>
    <definedName name="_xlnm._FilterDatabase" localSheetId="0" hidden="1">名簿!$A$5:$F$5</definedName>
    <definedName name="_xlnm.Print_Area" localSheetId="2">様式1!$B$2:$U$29</definedName>
    <definedName name="_xlnm.Print_Area" localSheetId="3">様式3!$D$5:$L$28</definedName>
    <definedName name="_xlnm.Print_Area" localSheetId="4">様式4!$B$2:$L$47</definedName>
    <definedName name="_xlnm.Print_Area" localSheetId="1">利用者!#REF!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0" i="12" l="1"/>
  <c r="G50" i="12"/>
  <c r="E50" i="12"/>
  <c r="D50" i="12"/>
  <c r="I3" i="12" l="1"/>
  <c r="G3" i="12"/>
  <c r="E3" i="12"/>
  <c r="R32" i="18" l="1"/>
  <c r="R33" i="18"/>
  <c r="R34" i="18"/>
  <c r="R35" i="18"/>
  <c r="R36" i="18"/>
  <c r="R37" i="18"/>
  <c r="R38" i="18"/>
  <c r="R39" i="18"/>
  <c r="R40" i="18"/>
  <c r="R41" i="18"/>
  <c r="R42" i="18"/>
  <c r="R43" i="18"/>
  <c r="R44" i="18"/>
  <c r="R45" i="18"/>
  <c r="R46" i="18"/>
  <c r="R47" i="18"/>
  <c r="R48" i="18"/>
  <c r="R49" i="18"/>
  <c r="R50" i="18"/>
  <c r="R51" i="18"/>
  <c r="D3" i="12" l="1"/>
  <c r="I23" i="13"/>
  <c r="J16" i="13"/>
  <c r="B4" i="13"/>
  <c r="L16" i="13" s="1"/>
  <c r="J14" i="13"/>
  <c r="J13" i="13"/>
  <c r="L15" i="13" l="1"/>
  <c r="D7" i="6"/>
  <c r="J17" i="13" l="1"/>
  <c r="J15" i="13"/>
  <c r="D19" i="6"/>
  <c r="H28" i="6"/>
  <c r="E24" i="6"/>
  <c r="E26" i="6"/>
  <c r="R2" i="18"/>
  <c r="R3" i="18"/>
  <c r="R4" i="18"/>
  <c r="Q6" i="12" s="1"/>
  <c r="R5" i="18"/>
  <c r="Q7" i="12" s="1"/>
  <c r="R6" i="18"/>
  <c r="Q8" i="12" s="1"/>
  <c r="R7" i="18"/>
  <c r="R8" i="18"/>
  <c r="R9" i="18"/>
  <c r="R10" i="18"/>
  <c r="R11" i="18"/>
  <c r="R12" i="18"/>
  <c r="R13" i="18"/>
  <c r="R14" i="18"/>
  <c r="R15" i="18"/>
  <c r="R16" i="18"/>
  <c r="R17" i="18"/>
  <c r="R18" i="18"/>
  <c r="R19" i="18"/>
  <c r="R20" i="18"/>
  <c r="R21" i="18"/>
  <c r="R22" i="18"/>
  <c r="R23" i="18"/>
  <c r="R24" i="18"/>
  <c r="R25" i="18"/>
  <c r="R26" i="18"/>
  <c r="R27" i="18"/>
  <c r="R28" i="18"/>
  <c r="R29" i="18"/>
  <c r="R30" i="18"/>
  <c r="R31" i="18"/>
  <c r="Q4" i="12" l="1"/>
  <c r="T1" i="6"/>
  <c r="C86" i="12"/>
  <c r="C89" i="12"/>
  <c r="C92" i="12"/>
  <c r="C83" i="12"/>
  <c r="C77" i="12"/>
  <c r="C80" i="12"/>
  <c r="C74" i="12"/>
  <c r="C65" i="12"/>
  <c r="C68" i="12"/>
  <c r="C71" i="12"/>
  <c r="C56" i="12"/>
  <c r="C59" i="12"/>
  <c r="C62" i="12"/>
  <c r="C53" i="12"/>
  <c r="C45" i="12"/>
  <c r="C42" i="12"/>
  <c r="Q5" i="12"/>
  <c r="B3" i="13"/>
  <c r="H22" i="6" l="1"/>
  <c r="J3" i="6"/>
  <c r="J7" i="6" s="1"/>
  <c r="D3" i="6"/>
  <c r="P3" i="6"/>
  <c r="D22" i="6"/>
  <c r="F22" i="6"/>
  <c r="D8" i="6"/>
  <c r="D12" i="6" s="1"/>
  <c r="P8" i="6"/>
  <c r="P12" i="6" s="1"/>
  <c r="D13" i="6"/>
  <c r="D14" i="6" s="1"/>
  <c r="J8" i="6"/>
  <c r="J12" i="6" s="1"/>
  <c r="G17" i="6"/>
  <c r="C22" i="6"/>
  <c r="C9" i="12"/>
  <c r="C6" i="12"/>
  <c r="C15" i="12"/>
  <c r="C21" i="12"/>
  <c r="C12" i="12"/>
  <c r="C18" i="12"/>
  <c r="C33" i="12"/>
  <c r="C39" i="12"/>
  <c r="C36" i="12"/>
  <c r="C30" i="12"/>
  <c r="C27" i="12"/>
  <c r="C24" i="12"/>
  <c r="J89" i="12"/>
  <c r="D89" i="12"/>
  <c r="I89" i="12"/>
  <c r="J92" i="12"/>
  <c r="D92" i="12"/>
  <c r="I92" i="12"/>
  <c r="J83" i="12"/>
  <c r="D83" i="12"/>
  <c r="I83" i="12"/>
  <c r="J86" i="12"/>
  <c r="I86" i="12"/>
  <c r="D86" i="12"/>
  <c r="J68" i="12"/>
  <c r="I68" i="12"/>
  <c r="D68" i="12"/>
  <c r="J62" i="12"/>
  <c r="I62" i="12"/>
  <c r="D62" i="12"/>
  <c r="D45" i="12"/>
  <c r="I45" i="12"/>
  <c r="J45" i="12"/>
  <c r="J56" i="12"/>
  <c r="I56" i="12"/>
  <c r="D56" i="12"/>
  <c r="J74" i="12"/>
  <c r="D74" i="12"/>
  <c r="I74" i="12"/>
  <c r="D53" i="12"/>
  <c r="J53" i="12"/>
  <c r="I53" i="12"/>
  <c r="J71" i="12"/>
  <c r="I71" i="12"/>
  <c r="D71" i="12"/>
  <c r="J65" i="12"/>
  <c r="I65" i="12"/>
  <c r="D65" i="12"/>
  <c r="I42" i="12"/>
  <c r="D42" i="12"/>
  <c r="J42" i="12"/>
  <c r="J80" i="12"/>
  <c r="I80" i="12"/>
  <c r="D80" i="12"/>
  <c r="J59" i="12"/>
  <c r="I59" i="12"/>
  <c r="D59" i="12"/>
  <c r="J77" i="12"/>
  <c r="I77" i="12"/>
  <c r="D77" i="12"/>
  <c r="P10" i="6" l="1"/>
  <c r="P9" i="6"/>
  <c r="P11" i="6"/>
  <c r="P6" i="6"/>
  <c r="P4" i="6"/>
  <c r="P5" i="6"/>
  <c r="I15" i="12"/>
  <c r="J15" i="12"/>
  <c r="D15" i="12"/>
  <c r="D10" i="6"/>
  <c r="D9" i="6"/>
  <c r="D11" i="6"/>
  <c r="D6" i="6"/>
  <c r="D4" i="6"/>
  <c r="D5" i="6"/>
  <c r="D12" i="12"/>
  <c r="J12" i="12"/>
  <c r="I12" i="12"/>
  <c r="J9" i="12"/>
  <c r="D9" i="12"/>
  <c r="I9" i="12"/>
  <c r="J21" i="12"/>
  <c r="D21" i="12"/>
  <c r="I21" i="12"/>
  <c r="P7" i="6"/>
  <c r="I18" i="12"/>
  <c r="D18" i="12"/>
  <c r="J18" i="12"/>
  <c r="J6" i="12"/>
  <c r="I6" i="12"/>
  <c r="D6" i="12"/>
  <c r="J9" i="6"/>
  <c r="J10" i="6"/>
  <c r="J11" i="6"/>
  <c r="J4" i="6"/>
  <c r="J6" i="6"/>
  <c r="J5" i="6"/>
  <c r="J39" i="12"/>
  <c r="D39" i="12"/>
  <c r="I39" i="12"/>
  <c r="I30" i="12"/>
  <c r="D30" i="12"/>
  <c r="J30" i="12"/>
  <c r="J36" i="12"/>
  <c r="D36" i="12"/>
  <c r="I36" i="12"/>
  <c r="J24" i="12"/>
  <c r="D24" i="12"/>
  <c r="I24" i="12"/>
  <c r="D27" i="12"/>
  <c r="J27" i="12"/>
  <c r="I27" i="12"/>
  <c r="I33" i="12"/>
  <c r="D33" i="12"/>
  <c r="J3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SEIRYO</author>
  </authors>
  <commentList>
    <comment ref="A5" authorId="0" shapeId="0" xr:uid="{00000000-0006-0000-0000-000001000000}">
      <text>
        <r>
          <rPr>
            <b/>
            <sz val="9"/>
            <color indexed="81"/>
            <rFont val="MS P ゴシック"/>
            <family val="3"/>
            <charset val="128"/>
          </rPr>
          <t>各学校で
管理してください。</t>
        </r>
      </text>
    </comment>
    <comment ref="C5" authorId="0" shapeId="0" xr:uid="{00000000-0006-0000-0000-000002000000}">
      <text>
        <r>
          <rPr>
            <b/>
            <sz val="9"/>
            <color indexed="81"/>
            <rFont val="MS P ゴシック"/>
            <family val="3"/>
            <charset val="128"/>
          </rPr>
          <t>男女を
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SEIRYO</author>
  </authors>
  <commentList>
    <comment ref="A1" authorId="0" shapeId="0" xr:uid="{00000000-0006-0000-0100-000001000000}">
      <text>
        <r>
          <rPr>
            <b/>
            <sz val="9"/>
            <color indexed="81"/>
            <rFont val="MS P ゴシック"/>
            <family val="3"/>
            <charset val="128"/>
          </rPr>
          <t>各学校での
発行番号です。
番号は年度ごとです。
年度が変わったら
1番から始めてください。</t>
        </r>
      </text>
    </comment>
    <comment ref="B1" authorId="0" shapeId="0" xr:uid="{00000000-0006-0000-0100-000002000000}">
      <text>
        <r>
          <rPr>
            <b/>
            <sz val="9"/>
            <color indexed="81"/>
            <rFont val="MS P ゴシック"/>
            <family val="3"/>
            <charset val="128"/>
          </rPr>
          <t>非課税書類の
発行日を入力してください。（校長印をもらう日）</t>
        </r>
      </text>
    </comment>
    <comment ref="C1" authorId="0" shapeId="0" xr:uid="{00000000-0006-0000-0100-000003000000}">
      <text>
        <r>
          <rPr>
            <b/>
            <sz val="9"/>
            <color indexed="81"/>
            <rFont val="MS P ゴシック"/>
            <family val="3"/>
            <charset val="128"/>
          </rPr>
          <t>ゴルフ場を
利用する日を
入力してください。</t>
        </r>
      </text>
    </comment>
    <comment ref="D1" authorId="0" shapeId="0" xr:uid="{00000000-0006-0000-0100-000004000000}">
      <text>
        <r>
          <rPr>
            <b/>
            <sz val="9"/>
            <color indexed="81"/>
            <rFont val="MS P ゴシック"/>
            <family val="3"/>
            <charset val="128"/>
          </rPr>
          <t>利用するゴルフ場を
リストから選択してください。</t>
        </r>
      </text>
    </comment>
    <comment ref="E1" authorId="0" shapeId="0" xr:uid="{00000000-0006-0000-0100-000005000000}">
      <text>
        <r>
          <rPr>
            <b/>
            <sz val="9"/>
            <color indexed="81"/>
            <rFont val="MS P ゴシック"/>
            <family val="3"/>
            <charset val="128"/>
          </rPr>
          <t>利用目的を入力してください。
大会の場合は、
大会名を入力してください。</t>
        </r>
      </text>
    </comment>
    <comment ref="F1" authorId="0" shapeId="0" xr:uid="{00000000-0006-0000-0100-000006000000}">
      <text>
        <r>
          <rPr>
            <b/>
            <sz val="9"/>
            <color indexed="81"/>
            <rFont val="MS P ゴシック"/>
            <family val="3"/>
            <charset val="128"/>
          </rPr>
          <t>利用者を
リストから選択してください。
「名簿」シートに登録のある
氏名が表示されます。
名前がない場合は、
「名簿」シートに入力してください。</t>
        </r>
      </text>
    </comment>
    <comment ref="G1" authorId="0" shapeId="0" xr:uid="{00000000-0006-0000-0100-000007000000}">
      <text>
        <r>
          <rPr>
            <b/>
            <sz val="9"/>
            <color indexed="81"/>
            <rFont val="MS P ゴシック"/>
            <family val="3"/>
            <charset val="128"/>
          </rPr>
          <t>利用するゴルフ場の
メンバーの場合は「M」を
ビジターの場合は「V」を
選択してください。</t>
        </r>
      </text>
    </comment>
    <comment ref="R1" authorId="0" shapeId="0" xr:uid="{00000000-0006-0000-0100-000008000000}">
      <text>
        <r>
          <rPr>
            <b/>
            <sz val="9"/>
            <color indexed="81"/>
            <rFont val="MS P ゴシック"/>
            <family val="3"/>
            <charset val="128"/>
          </rPr>
          <t>入力不要
数式が入っています。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SEIRYO</author>
  </authors>
  <commentList>
    <comment ref="O1" authorId="0" shapeId="0" xr:uid="{00000000-0006-0000-0200-000001000000}">
      <text>
        <r>
          <rPr>
            <b/>
            <sz val="9"/>
            <color indexed="81"/>
            <rFont val="MS P ゴシック"/>
            <family val="3"/>
            <charset val="128"/>
          </rPr>
          <t>証明書の番号を
選択してください。</t>
        </r>
      </text>
    </comment>
  </commentList>
</comments>
</file>

<file path=xl/sharedStrings.xml><?xml version="1.0" encoding="utf-8"?>
<sst xmlns="http://schemas.openxmlformats.org/spreadsheetml/2006/main" count="373" uniqueCount="254">
  <si>
    <t>片山津ゴルフ倶楽部</t>
  </si>
  <si>
    <t>ゴルフ倶楽部　金沢リンクス</t>
    <rPh sb="3" eb="6">
      <t>クラブ</t>
    </rPh>
    <rPh sb="7" eb="9">
      <t>カナザワ</t>
    </rPh>
    <phoneticPr fontId="1"/>
  </si>
  <si>
    <t>小松カントリークラブ</t>
    <rPh sb="0" eb="2">
      <t>コマツ</t>
    </rPh>
    <phoneticPr fontId="1"/>
  </si>
  <si>
    <t>金沢セントラルカントリー倶楽部</t>
    <rPh sb="0" eb="2">
      <t>カナザワ</t>
    </rPh>
    <rPh sb="12" eb="15">
      <t>クラブ</t>
    </rPh>
    <phoneticPr fontId="1"/>
  </si>
  <si>
    <t>名称</t>
    <rPh sb="0" eb="2">
      <t>メイショウ</t>
    </rPh>
    <phoneticPr fontId="1"/>
  </si>
  <si>
    <t>所在地</t>
    <rPh sb="0" eb="3">
      <t>ショザイチ</t>
    </rPh>
    <phoneticPr fontId="1"/>
  </si>
  <si>
    <t>氏名</t>
    <rPh sb="0" eb="2">
      <t>シメイ</t>
    </rPh>
    <phoneticPr fontId="1"/>
  </si>
  <si>
    <t>住所</t>
    <rPh sb="0" eb="2">
      <t>ジュウショ</t>
    </rPh>
    <phoneticPr fontId="1"/>
  </si>
  <si>
    <t>922-0857</t>
    <phoneticPr fontId="1"/>
  </si>
  <si>
    <t>郵便番号</t>
    <rPh sb="0" eb="4">
      <t>ユウビンバンゴウ</t>
    </rPh>
    <phoneticPr fontId="1"/>
  </si>
  <si>
    <t>男</t>
  </si>
  <si>
    <t>番号</t>
    <rPh sb="0" eb="2">
      <t>バンゴウ</t>
    </rPh>
    <phoneticPr fontId="1"/>
  </si>
  <si>
    <t>性別</t>
    <rPh sb="0" eb="2">
      <t>セイベツ</t>
    </rPh>
    <phoneticPr fontId="1"/>
  </si>
  <si>
    <t>生年月日</t>
    <rPh sb="0" eb="2">
      <t>セイネン</t>
    </rPh>
    <rPh sb="2" eb="4">
      <t>ガッピ</t>
    </rPh>
    <phoneticPr fontId="1"/>
  </si>
  <si>
    <t>石川県加賀市永井町79-1</t>
    <rPh sb="6" eb="9">
      <t>ナガイマチ</t>
    </rPh>
    <phoneticPr fontId="1"/>
  </si>
  <si>
    <t>白山カントリー倶楽部（松風コース）</t>
    <rPh sb="0" eb="2">
      <t>ハクサン</t>
    </rPh>
    <rPh sb="7" eb="10">
      <t>クラブ</t>
    </rPh>
    <rPh sb="11" eb="13">
      <t>ショウフウ</t>
    </rPh>
    <phoneticPr fontId="1"/>
  </si>
  <si>
    <t>923-1243</t>
    <phoneticPr fontId="1"/>
  </si>
  <si>
    <t>920-0822</t>
    <phoneticPr fontId="1"/>
  </si>
  <si>
    <t>印</t>
    <rPh sb="0" eb="1">
      <t>イン</t>
    </rPh>
    <phoneticPr fontId="3"/>
  </si>
  <si>
    <t>代表者氏名</t>
    <rPh sb="0" eb="3">
      <t>ダイヒョウシャ</t>
    </rPh>
    <rPh sb="3" eb="5">
      <t>シメイ</t>
    </rPh>
    <rPh sb="4" eb="5">
      <t>メイ</t>
    </rPh>
    <phoneticPr fontId="3"/>
  </si>
  <si>
    <t>学校名</t>
    <rPh sb="0" eb="2">
      <t>ガッコウ</t>
    </rPh>
    <rPh sb="2" eb="3">
      <t>メイ</t>
    </rPh>
    <phoneticPr fontId="3"/>
  </si>
  <si>
    <t>所在地</t>
    <rPh sb="0" eb="3">
      <t>ショザイチ</t>
    </rPh>
    <phoneticPr fontId="3"/>
  </si>
  <si>
    <t>（証　明　者）</t>
    <rPh sb="1" eb="2">
      <t>アカシ</t>
    </rPh>
    <rPh sb="3" eb="4">
      <t>メイ</t>
    </rPh>
    <rPh sb="5" eb="6">
      <t>シャ</t>
    </rPh>
    <phoneticPr fontId="3"/>
  </si>
  <si>
    <t>日</t>
    <rPh sb="0" eb="1">
      <t>ヒ</t>
    </rPh>
    <phoneticPr fontId="3"/>
  </si>
  <si>
    <t>月</t>
    <rPh sb="0" eb="1">
      <t>ツキ</t>
    </rPh>
    <phoneticPr fontId="3"/>
  </si>
  <si>
    <t>年</t>
    <rPh sb="0" eb="1">
      <t>ネン</t>
    </rPh>
    <phoneticPr fontId="3"/>
  </si>
  <si>
    <t>上記の参加者が非課税利用することを証明します。</t>
    <rPh sb="0" eb="2">
      <t>ジョウキ</t>
    </rPh>
    <rPh sb="3" eb="6">
      <t>サンカシャ</t>
    </rPh>
    <rPh sb="7" eb="10">
      <t>ヒカゼイ</t>
    </rPh>
    <rPh sb="10" eb="12">
      <t>リヨウ</t>
    </rPh>
    <rPh sb="17" eb="19">
      <t>ショウメイ</t>
    </rPh>
    <phoneticPr fontId="3"/>
  </si>
  <si>
    <t>号</t>
    <rPh sb="0" eb="1">
      <t>ゴウ</t>
    </rPh>
    <phoneticPr fontId="3"/>
  </si>
  <si>
    <t>証明書第</t>
    <rPh sb="0" eb="3">
      <t>ショウメイショ</t>
    </rPh>
    <rPh sb="3" eb="4">
      <t>ダイ</t>
    </rPh>
    <phoneticPr fontId="3"/>
  </si>
  <si>
    <t>）</t>
    <phoneticPr fontId="1"/>
  </si>
  <si>
    <t>部活動</t>
    <rPh sb="0" eb="3">
      <t>ブカツドウ</t>
    </rPh>
    <phoneticPr fontId="1"/>
  </si>
  <si>
    <t>（内容</t>
    <rPh sb="1" eb="3">
      <t>ナイヨウ</t>
    </rPh>
    <phoneticPr fontId="1"/>
  </si>
  <si>
    <t>学校における公認の課外活動</t>
    <rPh sb="0" eb="2">
      <t>ガッコウ</t>
    </rPh>
    <rPh sb="6" eb="8">
      <t>コウニン</t>
    </rPh>
    <rPh sb="9" eb="11">
      <t>カガイ</t>
    </rPh>
    <rPh sb="11" eb="13">
      <t>カツドウ</t>
    </rPh>
    <phoneticPr fontId="1"/>
  </si>
  <si>
    <t>②</t>
    <phoneticPr fontId="1"/>
  </si>
  <si>
    <t>学校における保健体育科目の実技</t>
    <rPh sb="0" eb="2">
      <t>ガッコウ</t>
    </rPh>
    <rPh sb="6" eb="8">
      <t>ホケン</t>
    </rPh>
    <rPh sb="8" eb="10">
      <t>タイイク</t>
    </rPh>
    <rPh sb="10" eb="12">
      <t>カモク</t>
    </rPh>
    <rPh sb="13" eb="15">
      <t>ジツギ</t>
    </rPh>
    <phoneticPr fontId="1"/>
  </si>
  <si>
    <t>利用目的
（該当するものに
○をつける）</t>
    <rPh sb="0" eb="2">
      <t>リヨウ</t>
    </rPh>
    <rPh sb="2" eb="4">
      <t>モクテキ</t>
    </rPh>
    <rPh sb="6" eb="8">
      <t>ガイトウ</t>
    </rPh>
    <phoneticPr fontId="3"/>
  </si>
  <si>
    <t>利用年月日</t>
    <rPh sb="0" eb="2">
      <t>リヨウ</t>
    </rPh>
    <phoneticPr fontId="3"/>
  </si>
  <si>
    <t>生年月日</t>
    <rPh sb="0" eb="4">
      <t>セイネンガッピ</t>
    </rPh>
    <phoneticPr fontId="3"/>
  </si>
  <si>
    <t>性別</t>
    <rPh sb="0" eb="2">
      <t>セイベツ</t>
    </rPh>
    <phoneticPr fontId="3"/>
  </si>
  <si>
    <t>住所</t>
    <rPh sb="0" eb="2">
      <t>ジュウショ</t>
    </rPh>
    <phoneticPr fontId="3"/>
  </si>
  <si>
    <t>氏名</t>
    <rPh sb="0" eb="2">
      <t>シメイ</t>
    </rPh>
    <phoneticPr fontId="3"/>
  </si>
  <si>
    <t>利　用　者</t>
    <rPh sb="0" eb="1">
      <t>リ</t>
    </rPh>
    <rPh sb="2" eb="3">
      <t>ヨウ</t>
    </rPh>
    <rPh sb="4" eb="5">
      <t>シャ</t>
    </rPh>
    <phoneticPr fontId="3"/>
  </si>
  <si>
    <t>ゴルフ場</t>
    <rPh sb="3" eb="4">
      <t>ジョウ</t>
    </rPh>
    <phoneticPr fontId="1"/>
  </si>
  <si>
    <t>発行日</t>
    <rPh sb="0" eb="3">
      <t>ハッコウビ</t>
    </rPh>
    <phoneticPr fontId="1"/>
  </si>
  <si>
    <t>利用日</t>
    <rPh sb="0" eb="3">
      <t>リヨウビ</t>
    </rPh>
    <phoneticPr fontId="1"/>
  </si>
  <si>
    <t>利用人数</t>
    <rPh sb="0" eb="2">
      <t>リヨウ</t>
    </rPh>
    <rPh sb="2" eb="4">
      <t>ニンズウ</t>
    </rPh>
    <phoneticPr fontId="1"/>
  </si>
  <si>
    <t>学生等の教育活動に係る証明書</t>
    <rPh sb="0" eb="2">
      <t>ガクセイ</t>
    </rPh>
    <rPh sb="2" eb="3">
      <t>トウ</t>
    </rPh>
    <rPh sb="4" eb="6">
      <t>キョウイク</t>
    </rPh>
    <rPh sb="6" eb="8">
      <t>カツドウ</t>
    </rPh>
    <rPh sb="9" eb="10">
      <t>カカ</t>
    </rPh>
    <rPh sb="11" eb="14">
      <t>ショウメイショ</t>
    </rPh>
    <phoneticPr fontId="3"/>
  </si>
  <si>
    <t>区分</t>
    <rPh sb="0" eb="2">
      <t>クブン</t>
    </rPh>
    <phoneticPr fontId="1"/>
  </si>
  <si>
    <t>証明書番号</t>
    <rPh sb="0" eb="3">
      <t>ショウメイショ</t>
    </rPh>
    <rPh sb="3" eb="5">
      <t>バンゴウ</t>
    </rPh>
    <phoneticPr fontId="1"/>
  </si>
  <si>
    <t>非 課 税 利 用 者 一 覧 表（受 付 帳）</t>
    <phoneticPr fontId="1"/>
  </si>
  <si>
    <t>別紙様式4</t>
    <rPh sb="0" eb="2">
      <t>ベッシ</t>
    </rPh>
    <rPh sb="2" eb="4">
      <t>ヨウシキ</t>
    </rPh>
    <phoneticPr fontId="1"/>
  </si>
  <si>
    <t>年</t>
  </si>
  <si>
    <t>月</t>
  </si>
  <si>
    <t>日利用分】</t>
    <phoneticPr fontId="1"/>
  </si>
  <si>
    <t>氏　　名</t>
    <rPh sb="0" eb="1">
      <t>シ</t>
    </rPh>
    <rPh sb="3" eb="4">
      <t>メイ</t>
    </rPh>
    <phoneticPr fontId="1"/>
  </si>
  <si>
    <t>住　　　　所</t>
    <rPh sb="0" eb="1">
      <t>ジュウ</t>
    </rPh>
    <rPh sb="5" eb="6">
      <t>ショ</t>
    </rPh>
    <phoneticPr fontId="1"/>
  </si>
  <si>
    <t>生 年 月 日</t>
    <rPh sb="0" eb="1">
      <t>ショウ</t>
    </rPh>
    <rPh sb="2" eb="3">
      <t>トシ</t>
    </rPh>
    <rPh sb="4" eb="5">
      <t>ツキ</t>
    </rPh>
    <rPh sb="6" eb="7">
      <t>ヒ</t>
    </rPh>
    <phoneticPr fontId="1"/>
  </si>
  <si>
    <t>適 用 区 分</t>
    <rPh sb="0" eb="1">
      <t>テキ</t>
    </rPh>
    <rPh sb="2" eb="3">
      <t>ヨウ</t>
    </rPh>
    <rPh sb="4" eb="5">
      <t>ク</t>
    </rPh>
    <rPh sb="6" eb="7">
      <t>ブン</t>
    </rPh>
    <phoneticPr fontId="1"/>
  </si>
  <si>
    <t>証明書の種類・番号</t>
    <rPh sb="0" eb="3">
      <t>ショウメイショ</t>
    </rPh>
    <rPh sb="4" eb="6">
      <t>シュルイ</t>
    </rPh>
    <rPh sb="7" eb="9">
      <t>バンゴウ</t>
    </rPh>
    <phoneticPr fontId="1"/>
  </si>
  <si>
    <t>(該当する項目に○を付ける)</t>
    <phoneticPr fontId="1"/>
  </si>
  <si>
    <t>18歳未満</t>
    <rPh sb="2" eb="3">
      <t>サイ</t>
    </rPh>
    <rPh sb="3" eb="5">
      <t>ミマン</t>
    </rPh>
    <phoneticPr fontId="1"/>
  </si>
  <si>
    <t>70歳以上・障害者</t>
    <rPh sb="2" eb="3">
      <t>サイ</t>
    </rPh>
    <rPh sb="3" eb="5">
      <t>イジョウ</t>
    </rPh>
    <rPh sb="6" eb="9">
      <t>ショウガイシャ</t>
    </rPh>
    <phoneticPr fontId="1"/>
  </si>
  <si>
    <t>国体・教育活動</t>
    <rPh sb="0" eb="2">
      <t>コクタイ</t>
    </rPh>
    <rPh sb="3" eb="5">
      <t>キョウイク</t>
    </rPh>
    <rPh sb="5" eb="7">
      <t>カツドウ</t>
    </rPh>
    <phoneticPr fontId="1"/>
  </si>
  <si>
    <t>別記様式第３号</t>
    <phoneticPr fontId="1"/>
  </si>
  <si>
    <t>非 課 税 適 用 申 請 書</t>
    <rPh sb="0" eb="5">
      <t>ヒカゼイ</t>
    </rPh>
    <rPh sb="6" eb="9">
      <t>テキヨウ</t>
    </rPh>
    <rPh sb="10" eb="15">
      <t>シンセイショ</t>
    </rPh>
    <phoneticPr fontId="1"/>
  </si>
  <si>
    <t>石川県知事　様</t>
    <rPh sb="0" eb="2">
      <t>イシカワ</t>
    </rPh>
    <rPh sb="2" eb="3">
      <t>ケン</t>
    </rPh>
    <rPh sb="3" eb="5">
      <t>チジ</t>
    </rPh>
    <rPh sb="6" eb="7">
      <t>サマ</t>
    </rPh>
    <phoneticPr fontId="1"/>
  </si>
  <si>
    <t>ゴルフ場利用税の非課税の適用を受けたいので、下記のとおり申請します。</t>
    <rPh sb="3" eb="4">
      <t>ジョウ</t>
    </rPh>
    <rPh sb="4" eb="7">
      <t>リヨウゼイ</t>
    </rPh>
    <rPh sb="8" eb="11">
      <t>ヒカゼイ</t>
    </rPh>
    <rPh sb="12" eb="14">
      <t>テキヨウ</t>
    </rPh>
    <rPh sb="15" eb="16">
      <t>ウ</t>
    </rPh>
    <rPh sb="22" eb="24">
      <t>カキ</t>
    </rPh>
    <rPh sb="28" eb="30">
      <t>シンセイ</t>
    </rPh>
    <phoneticPr fontId="1"/>
  </si>
  <si>
    <t>利用ゴルフ場名</t>
    <rPh sb="0" eb="2">
      <t>リヨウ</t>
    </rPh>
    <rPh sb="5" eb="6">
      <t>ジョウ</t>
    </rPh>
    <rPh sb="6" eb="7">
      <t>メイ</t>
    </rPh>
    <phoneticPr fontId="1"/>
  </si>
  <si>
    <t>利用年月日</t>
    <rPh sb="0" eb="2">
      <t>リヨウ</t>
    </rPh>
    <rPh sb="2" eb="5">
      <t>ネンガッピ</t>
    </rPh>
    <phoneticPr fontId="1"/>
  </si>
  <si>
    <t>住所</t>
    <phoneticPr fontId="1"/>
  </si>
  <si>
    <t>区　分</t>
    <phoneticPr fontId="1"/>
  </si>
  <si>
    <t>氏名</t>
    <phoneticPr fontId="1"/>
  </si>
  <si>
    <t/>
  </si>
  <si>
    <t>生</t>
    <rPh sb="0" eb="1">
      <t>ナマ</t>
    </rPh>
    <phoneticPr fontId="1"/>
  </si>
  <si>
    <t>非課税該当区分</t>
    <rPh sb="0" eb="1">
      <t>ヒ</t>
    </rPh>
    <rPh sb="1" eb="2">
      <t>カ</t>
    </rPh>
    <rPh sb="2" eb="3">
      <t>ゼイ</t>
    </rPh>
    <rPh sb="3" eb="4">
      <t>ガイ</t>
    </rPh>
    <rPh sb="4" eb="5">
      <t>トウ</t>
    </rPh>
    <rPh sb="5" eb="7">
      <t>クブン</t>
    </rPh>
    <phoneticPr fontId="1"/>
  </si>
  <si>
    <t>証明書の種類</t>
    <rPh sb="0" eb="3">
      <t>ショウメイショ</t>
    </rPh>
    <rPh sb="4" eb="6">
      <t>シュルイ</t>
    </rPh>
    <phoneticPr fontId="1"/>
  </si>
  <si>
    <t>備考</t>
    <rPh sb="0" eb="2">
      <t>ビコウ</t>
    </rPh>
    <phoneticPr fontId="1"/>
  </si>
  <si>
    <t>金沢ゴルフクラブ</t>
    <rPh sb="0" eb="2">
      <t>カナザワ</t>
    </rPh>
    <phoneticPr fontId="1"/>
  </si>
  <si>
    <t>能登ゴルフ倶楽部</t>
    <rPh sb="0" eb="2">
      <t>ノト</t>
    </rPh>
    <rPh sb="5" eb="8">
      <t>クラブ</t>
    </rPh>
    <phoneticPr fontId="1"/>
  </si>
  <si>
    <t>利用する
ゴルフ場</t>
    <rPh sb="0" eb="2">
      <t>リヨウ</t>
    </rPh>
    <rPh sb="8" eb="9">
      <t>ジョウ</t>
    </rPh>
    <phoneticPr fontId="3"/>
  </si>
  <si>
    <t>金沢カントリー倶楽部</t>
    <phoneticPr fontId="1"/>
  </si>
  <si>
    <t>929-1111　</t>
    <phoneticPr fontId="1"/>
  </si>
  <si>
    <t>920-1142</t>
    <phoneticPr fontId="1"/>
  </si>
  <si>
    <t>能登カントリークラブ</t>
    <phoneticPr fontId="1"/>
  </si>
  <si>
    <t>929-1393</t>
    <phoneticPr fontId="1"/>
  </si>
  <si>
    <t>ゴルフクラブツインフィールズ</t>
    <phoneticPr fontId="1"/>
  </si>
  <si>
    <t>アイランドゴルフパーク北陸グリーンヒル</t>
    <rPh sb="11" eb="13">
      <t>ホクリク</t>
    </rPh>
    <phoneticPr fontId="1"/>
  </si>
  <si>
    <t>和倉ゴルフ倶楽部</t>
    <rPh sb="0" eb="2">
      <t>ワクラ</t>
    </rPh>
    <rPh sb="5" eb="8">
      <t>クラブ</t>
    </rPh>
    <phoneticPr fontId="1"/>
  </si>
  <si>
    <t>管理番号</t>
    <rPh sb="0" eb="2">
      <t>カンリ</t>
    </rPh>
    <rPh sb="2" eb="4">
      <t>バンゴウ</t>
    </rPh>
    <phoneticPr fontId="1"/>
  </si>
  <si>
    <t>学校名</t>
    <rPh sb="0" eb="3">
      <t>ガッコウメイ</t>
    </rPh>
    <phoneticPr fontId="1"/>
  </si>
  <si>
    <t>学校長</t>
    <rPh sb="0" eb="3">
      <t>ガッコウチョウ</t>
    </rPh>
    <phoneticPr fontId="1"/>
  </si>
  <si>
    <t>利用者1</t>
    <rPh sb="0" eb="3">
      <t>リヨウシャ</t>
    </rPh>
    <phoneticPr fontId="1"/>
  </si>
  <si>
    <t>利用者2</t>
    <rPh sb="0" eb="3">
      <t>リヨウシャ</t>
    </rPh>
    <phoneticPr fontId="1"/>
  </si>
  <si>
    <t>利用者3</t>
    <rPh sb="0" eb="3">
      <t>リヨウシャ</t>
    </rPh>
    <phoneticPr fontId="1"/>
  </si>
  <si>
    <t>利用者4</t>
    <rPh sb="0" eb="3">
      <t>リヨウシャ</t>
    </rPh>
    <phoneticPr fontId="1"/>
  </si>
  <si>
    <t>利用者5</t>
    <rPh sb="0" eb="3">
      <t>リヨウシャ</t>
    </rPh>
    <phoneticPr fontId="1"/>
  </si>
  <si>
    <t>利用者6</t>
    <rPh sb="0" eb="3">
      <t>リヨウシャ</t>
    </rPh>
    <phoneticPr fontId="1"/>
  </si>
  <si>
    <t>管理番号</t>
    <rPh sb="0" eb="2">
      <t>カンリ</t>
    </rPh>
    <rPh sb="2" eb="4">
      <t>バンゴウ</t>
    </rPh>
    <phoneticPr fontId="1"/>
  </si>
  <si>
    <t>M1</t>
    <phoneticPr fontId="1"/>
  </si>
  <si>
    <t>M2</t>
    <phoneticPr fontId="1"/>
  </si>
  <si>
    <t>M3</t>
    <phoneticPr fontId="1"/>
  </si>
  <si>
    <t>M4</t>
    <phoneticPr fontId="1"/>
  </si>
  <si>
    <t>M5</t>
    <phoneticPr fontId="1"/>
  </si>
  <si>
    <t>M6</t>
    <phoneticPr fontId="1"/>
  </si>
  <si>
    <t>〇〇高等学校</t>
    <rPh sb="2" eb="6">
      <t>コウトウガッコウ</t>
    </rPh>
    <phoneticPr fontId="1"/>
  </si>
  <si>
    <t>石川　一郎</t>
    <rPh sb="0" eb="2">
      <t>イシカワ</t>
    </rPh>
    <rPh sb="3" eb="5">
      <t>イチロウ</t>
    </rPh>
    <phoneticPr fontId="1"/>
  </si>
  <si>
    <t>Member</t>
    <phoneticPr fontId="1"/>
  </si>
  <si>
    <t>Visitor</t>
    <phoneticPr fontId="1"/>
  </si>
  <si>
    <t>M</t>
    <phoneticPr fontId="1"/>
  </si>
  <si>
    <t>V</t>
    <phoneticPr fontId="1"/>
  </si>
  <si>
    <t>記号</t>
    <rPh sb="0" eb="2">
      <t>キゴウ</t>
    </rPh>
    <phoneticPr fontId="1"/>
  </si>
  <si>
    <t>利用目的</t>
    <rPh sb="0" eb="2">
      <t>リヨウ</t>
    </rPh>
    <rPh sb="2" eb="4">
      <t>モクテキ</t>
    </rPh>
    <phoneticPr fontId="1"/>
  </si>
  <si>
    <t>学校長</t>
    <rPh sb="0" eb="3">
      <t>ガッコウチョウ</t>
    </rPh>
    <phoneticPr fontId="3"/>
  </si>
  <si>
    <t>所在地</t>
    <rPh sb="0" eb="3">
      <t>ショザイチ</t>
    </rPh>
    <phoneticPr fontId="1"/>
  </si>
  <si>
    <t>石川県金沢市〇〇町一丁目１番地１号</t>
    <rPh sb="0" eb="3">
      <t>イシカワケン</t>
    </rPh>
    <rPh sb="3" eb="6">
      <t>カナザワシ</t>
    </rPh>
    <rPh sb="8" eb="9">
      <t>マチ</t>
    </rPh>
    <rPh sb="9" eb="12">
      <t>イッチョウメ</t>
    </rPh>
    <rPh sb="13" eb="15">
      <t>バンチ</t>
    </rPh>
    <rPh sb="16" eb="17">
      <t>ゴウ</t>
    </rPh>
    <phoneticPr fontId="1"/>
  </si>
  <si>
    <t>１　該当する□の中にレ点を付けてください。</t>
    <phoneticPr fontId="1"/>
  </si>
  <si>
    <t>（注）</t>
    <phoneticPr fontId="1"/>
  </si>
  <si>
    <t>□70歳以上　　　　　□18歳未満　　　　　□障害者等</t>
    <rPh sb="14" eb="15">
      <t>サイ</t>
    </rPh>
    <rPh sb="15" eb="17">
      <t>ミマン</t>
    </rPh>
    <rPh sb="26" eb="27">
      <t>トウ</t>
    </rPh>
    <phoneticPr fontId="1"/>
  </si>
  <si>
    <t>□運転免許証　　　□学生証　　　□職員証　　　□パスポート</t>
    <rPh sb="1" eb="3">
      <t>ウンテン</t>
    </rPh>
    <rPh sb="3" eb="6">
      <t>メンキョショウ</t>
    </rPh>
    <rPh sb="10" eb="13">
      <t>ガクセイショウ</t>
    </rPh>
    <rPh sb="17" eb="19">
      <t>ショクイン</t>
    </rPh>
    <rPh sb="19" eb="20">
      <t>ショウ</t>
    </rPh>
    <phoneticPr fontId="1"/>
  </si>
  <si>
    <r>
      <t>□障害者手帳　　　</t>
    </r>
    <r>
      <rPr>
        <sz val="12"/>
        <rFont val="ＭＳ 明朝"/>
        <family val="1"/>
        <charset val="128"/>
      </rPr>
      <t>☑</t>
    </r>
    <r>
      <rPr>
        <sz val="11"/>
        <rFont val="ＭＳ 明朝"/>
        <family val="1"/>
        <charset val="128"/>
      </rPr>
      <t>学校長の証明　　　　□教育委員会の証明</t>
    </r>
    <rPh sb="1" eb="4">
      <t>ショウガイシャ</t>
    </rPh>
    <rPh sb="4" eb="6">
      <t>テチョウ</t>
    </rPh>
    <rPh sb="10" eb="13">
      <t>ガッコウチョウ</t>
    </rPh>
    <rPh sb="14" eb="16">
      <t>ショウメイ</t>
    </rPh>
    <rPh sb="21" eb="23">
      <t>キョウイク</t>
    </rPh>
    <rPh sb="23" eb="26">
      <t>イインカイ</t>
    </rPh>
    <rPh sb="27" eb="29">
      <t>ショウメイ</t>
    </rPh>
    <phoneticPr fontId="1"/>
  </si>
  <si>
    <t>□その他（　　　　　　　　　　　　　　　　　　　　　　　　）</t>
    <rPh sb="3" eb="4">
      <t>タ</t>
    </rPh>
    <phoneticPr fontId="1"/>
  </si>
  <si>
    <t>４　この申請書を提出しない場合、２又は３の証明書を提示又は提出しない場合は、非課税の
　　適用を受けられない場合があります。</t>
    <phoneticPr fontId="1"/>
  </si>
  <si>
    <t>２　７０歳以上、１８歳未満及び障害者等の方は、この申請書を、利用するゴルフ場が最初の
　　利用である場合にゴルフ場に提出してください。また、受付の際に非課税利用に該当する
　　ことを証明する証明書をゴルフ場に提示してください。</t>
    <phoneticPr fontId="1"/>
  </si>
  <si>
    <t>３　教育活動等、国民体育大会の利用の場合は、利用の都度この申請書を提出してください。
　　その際には、受付に非課税利用に該当することを証明する証明書をゴルフ場に提出してく
　　ださい。</t>
    <phoneticPr fontId="1"/>
  </si>
  <si>
    <t>利用者番号</t>
    <rPh sb="0" eb="3">
      <t>リヨウシャ</t>
    </rPh>
    <rPh sb="3" eb="5">
      <t>バンゴウ</t>
    </rPh>
    <phoneticPr fontId="1"/>
  </si>
  <si>
    <t>区分</t>
    <rPh sb="0" eb="2">
      <t>クブン</t>
    </rPh>
    <phoneticPr fontId="1"/>
  </si>
  <si>
    <t>　※利用者すべての申請書が必要</t>
    <rPh sb="2" eb="4">
      <t>リヨウ</t>
    </rPh>
    <rPh sb="4" eb="5">
      <t>シャ</t>
    </rPh>
    <rPh sb="9" eb="11">
      <t>シンセイ</t>
    </rPh>
    <rPh sb="11" eb="12">
      <t>ショ</t>
    </rPh>
    <rPh sb="13" eb="15">
      <t>ヒツヨウ</t>
    </rPh>
    <phoneticPr fontId="1"/>
  </si>
  <si>
    <t>　←利用者番号選択</t>
    <rPh sb="2" eb="5">
      <t>リヨウシャ</t>
    </rPh>
    <rPh sb="5" eb="7">
      <t>バンゴウ</t>
    </rPh>
    <rPh sb="7" eb="9">
      <t>センタク</t>
    </rPh>
    <phoneticPr fontId="1"/>
  </si>
  <si>
    <t>　←証明書番号選択</t>
    <rPh sb="2" eb="5">
      <t>ショウメイショ</t>
    </rPh>
    <rPh sb="5" eb="7">
      <t>バンゴウ</t>
    </rPh>
    <rPh sb="7" eb="9">
      <t>センタク</t>
    </rPh>
    <phoneticPr fontId="1"/>
  </si>
  <si>
    <t>証明書番号選択→　</t>
    <rPh sb="0" eb="3">
      <t>ショウメイショ</t>
    </rPh>
    <rPh sb="3" eb="5">
      <t>バンゴウ</t>
    </rPh>
    <rPh sb="5" eb="7">
      <t>センタク</t>
    </rPh>
    <phoneticPr fontId="1"/>
  </si>
  <si>
    <t>【利用年月日：</t>
    <phoneticPr fontId="1"/>
  </si>
  <si>
    <t>証明書番号１</t>
    <rPh sb="0" eb="3">
      <t>ショウメイショ</t>
    </rPh>
    <rPh sb="3" eb="5">
      <t>バンゴウ</t>
    </rPh>
    <phoneticPr fontId="1"/>
  </si>
  <si>
    <t>証明書番号２</t>
    <rPh sb="0" eb="3">
      <t>ショウメイショ</t>
    </rPh>
    <rPh sb="3" eb="5">
      <t>バンゴウ</t>
    </rPh>
    <phoneticPr fontId="1"/>
  </si>
  <si>
    <t>証明書番号３</t>
    <rPh sb="0" eb="3">
      <t>ショウメイショ</t>
    </rPh>
    <rPh sb="3" eb="5">
      <t>バンゴウ</t>
    </rPh>
    <phoneticPr fontId="1"/>
  </si>
  <si>
    <t>証明書番号４</t>
    <rPh sb="0" eb="3">
      <t>ショウメイショ</t>
    </rPh>
    <rPh sb="3" eb="5">
      <t>バンゴウ</t>
    </rPh>
    <phoneticPr fontId="1"/>
  </si>
  <si>
    <t>証明書番号５</t>
    <rPh sb="0" eb="3">
      <t>ショウメイショ</t>
    </rPh>
    <rPh sb="3" eb="5">
      <t>バンゴウ</t>
    </rPh>
    <phoneticPr fontId="1"/>
  </si>
  <si>
    <t>生年月日</t>
    <rPh sb="0" eb="2">
      <t>セイネン</t>
    </rPh>
    <rPh sb="2" eb="4">
      <t>ガッピ</t>
    </rPh>
    <phoneticPr fontId="8"/>
  </si>
  <si>
    <t>999-9999</t>
    <phoneticPr fontId="1"/>
  </si>
  <si>
    <t>金沢　瞬太</t>
    <rPh sb="0" eb="2">
      <t>カナザワ</t>
    </rPh>
    <rPh sb="3" eb="4">
      <t>シュン</t>
    </rPh>
    <rPh sb="4" eb="5">
      <t>タ</t>
    </rPh>
    <phoneticPr fontId="1"/>
  </si>
  <si>
    <t>金沢市〇〇町一丁目1000-1111カナザワタワーマンション102</t>
    <rPh sb="0" eb="3">
      <t>カナザワシ</t>
    </rPh>
    <rPh sb="5" eb="6">
      <t>チョウ</t>
    </rPh>
    <rPh sb="6" eb="9">
      <t>イッチョウメ</t>
    </rPh>
    <phoneticPr fontId="1"/>
  </si>
  <si>
    <t>923-0062</t>
    <phoneticPr fontId="1"/>
  </si>
  <si>
    <t>電話番号</t>
    <rPh sb="0" eb="2">
      <t>デンワ</t>
    </rPh>
    <rPh sb="2" eb="4">
      <t>バンゴウ</t>
    </rPh>
    <phoneticPr fontId="1"/>
  </si>
  <si>
    <t>FAX</t>
    <phoneticPr fontId="1"/>
  </si>
  <si>
    <t>0761-47-4500</t>
    <phoneticPr fontId="1"/>
  </si>
  <si>
    <t>0761-47-4433</t>
    <phoneticPr fontId="1"/>
  </si>
  <si>
    <t>予約</t>
    <rPh sb="0" eb="2">
      <t>ヨヤク</t>
    </rPh>
    <phoneticPr fontId="1"/>
  </si>
  <si>
    <t>0761-47-4411</t>
    <phoneticPr fontId="1"/>
  </si>
  <si>
    <t>076-283-1133</t>
    <phoneticPr fontId="1"/>
  </si>
  <si>
    <t>076-283-3311</t>
    <phoneticPr fontId="1"/>
  </si>
  <si>
    <t>076-283-0077</t>
    <phoneticPr fontId="1"/>
  </si>
  <si>
    <t xml:space="preserve">076-229-1515 </t>
    <phoneticPr fontId="1"/>
  </si>
  <si>
    <t>076-251-0011</t>
    <phoneticPr fontId="1"/>
  </si>
  <si>
    <t>076-251-0040</t>
    <phoneticPr fontId="1"/>
  </si>
  <si>
    <t>0120-78-5550</t>
    <phoneticPr fontId="1"/>
  </si>
  <si>
    <t>0761-43-3030</t>
    <phoneticPr fontId="1"/>
  </si>
  <si>
    <t>石川県小松市木場町セ-1番地</t>
    <rPh sb="0" eb="3">
      <t>イシカワケン</t>
    </rPh>
    <rPh sb="3" eb="6">
      <t>コマツシ</t>
    </rPh>
    <rPh sb="6" eb="9">
      <t>キバチョウ</t>
    </rPh>
    <rPh sb="12" eb="14">
      <t>バンチ</t>
    </rPh>
    <phoneticPr fontId="1"/>
  </si>
  <si>
    <t>0761-43-2100</t>
    <phoneticPr fontId="1"/>
  </si>
  <si>
    <t>923-0311</t>
    <phoneticPr fontId="1"/>
  </si>
  <si>
    <t>920-0227</t>
    <phoneticPr fontId="1"/>
  </si>
  <si>
    <t>076-237-1196</t>
    <phoneticPr fontId="1"/>
  </si>
  <si>
    <t>076-237-2222</t>
    <phoneticPr fontId="1"/>
  </si>
  <si>
    <t>0767-32-1212</t>
    <phoneticPr fontId="1"/>
  </si>
  <si>
    <t>925-0164</t>
    <phoneticPr fontId="1"/>
  </si>
  <si>
    <t>0767-32-3213</t>
    <phoneticPr fontId="1"/>
  </si>
  <si>
    <t>石川県能美市岩内町レ27</t>
    <phoneticPr fontId="1"/>
  </si>
  <si>
    <t>923-1201</t>
    <phoneticPr fontId="1"/>
  </si>
  <si>
    <t>白山カントリー倶楽部（泉水コース）</t>
    <rPh sb="0" eb="2">
      <t>ハクサン</t>
    </rPh>
    <rPh sb="7" eb="10">
      <t>クラブ</t>
    </rPh>
    <phoneticPr fontId="1"/>
  </si>
  <si>
    <t>0761-51-4181</t>
    <phoneticPr fontId="1"/>
  </si>
  <si>
    <t>0761-51-4890</t>
    <phoneticPr fontId="1"/>
  </si>
  <si>
    <t>0761-51-3974</t>
    <phoneticPr fontId="1"/>
  </si>
  <si>
    <t>0761-75-4800</t>
    <phoneticPr fontId="1"/>
  </si>
  <si>
    <t>0761-75-4800</t>
    <phoneticPr fontId="1"/>
  </si>
  <si>
    <t>0761-74-0810</t>
    <phoneticPr fontId="1"/>
  </si>
  <si>
    <t>0761-73-8321</t>
    <phoneticPr fontId="1"/>
  </si>
  <si>
    <t xml:space="preserve">0761-73-8921  </t>
    <phoneticPr fontId="1"/>
  </si>
  <si>
    <t xml:space="preserve">0761-74-5913 </t>
    <phoneticPr fontId="1"/>
  </si>
  <si>
    <t>0767-28-3155</t>
    <phoneticPr fontId="1"/>
  </si>
  <si>
    <t>0767-28-5141</t>
    <phoneticPr fontId="1"/>
  </si>
  <si>
    <t>0767-52-2580</t>
    <phoneticPr fontId="1"/>
  </si>
  <si>
    <t>926-0844</t>
    <phoneticPr fontId="1"/>
  </si>
  <si>
    <t>石川県七尾市直津町子部1番地2</t>
    <rPh sb="0" eb="3">
      <t>イシカワケン</t>
    </rPh>
    <rPh sb="3" eb="6">
      <t>ナナオシ</t>
    </rPh>
    <rPh sb="6" eb="9">
      <t>タダツマチ</t>
    </rPh>
    <rPh sb="9" eb="10">
      <t>コ</t>
    </rPh>
    <rPh sb="10" eb="11">
      <t>ブ</t>
    </rPh>
    <rPh sb="12" eb="14">
      <t>バンチ</t>
    </rPh>
    <phoneticPr fontId="1"/>
  </si>
  <si>
    <t>石川県加賀市新保町ト1の1</t>
    <phoneticPr fontId="1"/>
  </si>
  <si>
    <t>石川県かほく市気屋亥4</t>
    <phoneticPr fontId="1"/>
  </si>
  <si>
    <t>那谷寺カントリー倶楽部</t>
    <phoneticPr fontId="1"/>
  </si>
  <si>
    <t>千里浜カントリークラブ</t>
    <phoneticPr fontId="1"/>
  </si>
  <si>
    <t>朱鷺の台カントリークラブ</t>
    <phoneticPr fontId="1"/>
  </si>
  <si>
    <t>加賀カントリークラブ</t>
    <phoneticPr fontId="1"/>
  </si>
  <si>
    <t>チェリーゴルフクラブ金沢東コース</t>
    <phoneticPr fontId="1"/>
  </si>
  <si>
    <t>能登島ゴルフアンドカントリークラブ</t>
    <phoneticPr fontId="1"/>
  </si>
  <si>
    <t>ザ・カントリークラブ・能登</t>
    <phoneticPr fontId="1"/>
  </si>
  <si>
    <t>加賀セントラルゴルフ倶楽部</t>
    <phoneticPr fontId="1"/>
  </si>
  <si>
    <t>山代ゴルフ倶楽部</t>
    <phoneticPr fontId="1"/>
  </si>
  <si>
    <t>小松パブリック</t>
    <phoneticPr fontId="1"/>
  </si>
  <si>
    <t>石川ゴルフ倶楽部</t>
    <phoneticPr fontId="1"/>
  </si>
  <si>
    <t>0761-65-2020</t>
    <phoneticPr fontId="1"/>
  </si>
  <si>
    <t>石川県小松市那谷町5-30</t>
    <phoneticPr fontId="1"/>
  </si>
  <si>
    <t>923-0398</t>
    <phoneticPr fontId="1"/>
  </si>
  <si>
    <t>929-1395</t>
    <phoneticPr fontId="1"/>
  </si>
  <si>
    <t>石川県羽咋郡宝達志水町宿2甲36-1</t>
    <phoneticPr fontId="1"/>
  </si>
  <si>
    <t>0767-28-4488</t>
    <phoneticPr fontId="1"/>
  </si>
  <si>
    <t>0767-28-4411</t>
    <phoneticPr fontId="1"/>
  </si>
  <si>
    <t>0767-27-1121</t>
    <phoneticPr fontId="1"/>
  </si>
  <si>
    <t>0767-27-1111</t>
    <phoneticPr fontId="1"/>
  </si>
  <si>
    <t xml:space="preserve">925-0018 </t>
    <phoneticPr fontId="1"/>
  </si>
  <si>
    <t>石川県羽咋市柳田町8-8</t>
    <phoneticPr fontId="1"/>
  </si>
  <si>
    <t>0761-72-3315</t>
    <phoneticPr fontId="1"/>
  </si>
  <si>
    <t>石川県加賀市日谷町日ノ谷1番地1</t>
    <phoneticPr fontId="1"/>
  </si>
  <si>
    <t>922-0824</t>
    <phoneticPr fontId="1"/>
  </si>
  <si>
    <t xml:space="preserve">0761-72-3805 </t>
    <phoneticPr fontId="1"/>
  </si>
  <si>
    <t>076-257-5321</t>
    <phoneticPr fontId="1"/>
  </si>
  <si>
    <t>石川県金沢市竹又町10字13</t>
    <phoneticPr fontId="1"/>
  </si>
  <si>
    <t>920-0137</t>
    <phoneticPr fontId="1"/>
  </si>
  <si>
    <t>石川県七尾市能登島半浦町7号1番地</t>
    <phoneticPr fontId="1"/>
  </si>
  <si>
    <t>0767-85-2311</t>
    <phoneticPr fontId="1"/>
  </si>
  <si>
    <t>926-0293</t>
    <phoneticPr fontId="1"/>
  </si>
  <si>
    <t>0768-52-3636</t>
    <phoneticPr fontId="1"/>
  </si>
  <si>
    <t>0768-52-3636</t>
    <phoneticPr fontId="1"/>
  </si>
  <si>
    <t>石川県鳳珠郡穴水町麦ヶ浦11-1</t>
    <phoneticPr fontId="1"/>
  </si>
  <si>
    <t>927-0023</t>
    <phoneticPr fontId="1"/>
  </si>
  <si>
    <t>0761-72-2525</t>
    <phoneticPr fontId="1"/>
  </si>
  <si>
    <t>0761-72-5931</t>
    <phoneticPr fontId="1"/>
  </si>
  <si>
    <t>石川県加賀市熊坂町辰19-5</t>
    <phoneticPr fontId="1"/>
  </si>
  <si>
    <t>922-0842</t>
    <phoneticPr fontId="1"/>
  </si>
  <si>
    <t>0761-77-7201</t>
    <phoneticPr fontId="1"/>
  </si>
  <si>
    <t>0761-77-6100</t>
    <phoneticPr fontId="1"/>
  </si>
  <si>
    <t>0761-77-7200</t>
    <phoneticPr fontId="1"/>
  </si>
  <si>
    <t>石川県加賀市小坂町ト甲7-2</t>
    <phoneticPr fontId="1"/>
  </si>
  <si>
    <t>922-0266</t>
    <phoneticPr fontId="1"/>
  </si>
  <si>
    <t>石川県小松市菩提町井-1</t>
    <phoneticPr fontId="1"/>
  </si>
  <si>
    <t>923-033</t>
    <phoneticPr fontId="1"/>
  </si>
  <si>
    <t>0761-65-2277</t>
    <phoneticPr fontId="1"/>
  </si>
  <si>
    <t>0761-65-3414</t>
    <phoneticPr fontId="1"/>
  </si>
  <si>
    <t>929-0442</t>
    <phoneticPr fontId="1"/>
  </si>
  <si>
    <t xml:space="preserve">石川県河北郡津幡町大坪井 1番地 </t>
    <phoneticPr fontId="1"/>
  </si>
  <si>
    <t>076-288-1111</t>
    <phoneticPr fontId="1"/>
  </si>
  <si>
    <t>076-288-0768</t>
    <phoneticPr fontId="1"/>
  </si>
  <si>
    <t>石川県金沢市粟崎浜町1番地2</t>
    <rPh sb="3" eb="6">
      <t>カナザワシ</t>
    </rPh>
    <rPh sb="6" eb="7">
      <t>アワ</t>
    </rPh>
    <rPh sb="7" eb="8">
      <t>サキ</t>
    </rPh>
    <rPh sb="8" eb="9">
      <t>ハマ</t>
    </rPh>
    <rPh sb="9" eb="10">
      <t>マチ</t>
    </rPh>
    <rPh sb="11" eb="13">
      <t>バンチ</t>
    </rPh>
    <phoneticPr fontId="1"/>
  </si>
  <si>
    <t>石川県金沢市東長江町於１</t>
    <rPh sb="3" eb="6">
      <t>カナザワシ</t>
    </rPh>
    <rPh sb="6" eb="7">
      <t>ヒガシ</t>
    </rPh>
    <rPh sb="7" eb="9">
      <t>ナガエ</t>
    </rPh>
    <rPh sb="9" eb="10">
      <t>マチ</t>
    </rPh>
    <rPh sb="10" eb="11">
      <t>オ</t>
    </rPh>
    <phoneticPr fontId="1"/>
  </si>
  <si>
    <t>石川県かほく市余地ア30</t>
    <rPh sb="6" eb="7">
      <t>シ</t>
    </rPh>
    <rPh sb="7" eb="9">
      <t>ヨチ</t>
    </rPh>
    <phoneticPr fontId="1"/>
  </si>
  <si>
    <t>石川県能美市三ツ屋町ヌ30</t>
    <rPh sb="3" eb="6">
      <t>ノミシ</t>
    </rPh>
    <rPh sb="6" eb="7">
      <t>ミ</t>
    </rPh>
    <rPh sb="8" eb="10">
      <t>ヤチョウ</t>
    </rPh>
    <phoneticPr fontId="1"/>
  </si>
  <si>
    <t>石川県羽咋郡志賀町大津峰山5番</t>
    <rPh sb="3" eb="6">
      <t>ハクイグン</t>
    </rPh>
    <rPh sb="6" eb="9">
      <t>シカマチ</t>
    </rPh>
    <rPh sb="9" eb="11">
      <t>オオツ</t>
    </rPh>
    <rPh sb="11" eb="13">
      <t>ミネヤマ</t>
    </rPh>
    <rPh sb="14" eb="15">
      <t>バン</t>
    </rPh>
    <phoneticPr fontId="1"/>
  </si>
  <si>
    <t>石川県羽咋郡宝達志水町米出ワの1</t>
    <phoneticPr fontId="1"/>
  </si>
  <si>
    <t>石川県金沢市蓮如町丁１番地</t>
    <phoneticPr fontId="1"/>
  </si>
  <si>
    <t>石川県小松市里川町1</t>
    <phoneticPr fontId="1"/>
  </si>
  <si>
    <t>性別</t>
    <rPh sb="0" eb="2">
      <t>セイベツ</t>
    </rPh>
    <phoneticPr fontId="1"/>
  </si>
  <si>
    <t>男</t>
    <rPh sb="0" eb="1">
      <t>オトコ</t>
    </rPh>
    <phoneticPr fontId="1"/>
  </si>
  <si>
    <t>女</t>
    <rPh sb="0" eb="1">
      <t>オンナ</t>
    </rPh>
    <phoneticPr fontId="1"/>
  </si>
  <si>
    <r>
      <rPr>
        <sz val="12"/>
        <rFont val="ＭＳ 明朝"/>
        <family val="1"/>
        <charset val="128"/>
      </rPr>
      <t>☑</t>
    </r>
    <r>
      <rPr>
        <sz val="11"/>
        <rFont val="ＭＳ 明朝"/>
        <family val="1"/>
        <charset val="128"/>
      </rPr>
      <t>教育活動等　　　　□国民スポーツ大会</t>
    </r>
    <rPh sb="5" eb="6">
      <t>トウ</t>
    </rPh>
    <rPh sb="11" eb="13">
      <t>コクミン</t>
    </rPh>
    <rPh sb="17" eb="19">
      <t>タイカイ</t>
    </rPh>
    <phoneticPr fontId="1"/>
  </si>
  <si>
    <t>石川県高等学校ゴルフ選手権大会</t>
    <rPh sb="0" eb="3">
      <t>イシカワケン</t>
    </rPh>
    <rPh sb="3" eb="7">
      <t>コウトウガッコウ</t>
    </rPh>
    <rPh sb="10" eb="15">
      <t>センシュケンタイカイ</t>
    </rPh>
    <phoneticPr fontId="1"/>
  </si>
  <si>
    <t>石川県高等学校新人ゴルフ選手権大会</t>
    <rPh sb="0" eb="3">
      <t>イシカワケン</t>
    </rPh>
    <rPh sb="3" eb="7">
      <t>コウトウガッコウ</t>
    </rPh>
    <rPh sb="7" eb="9">
      <t>シンジン</t>
    </rPh>
    <rPh sb="12" eb="17">
      <t>センシュケンタイカイ</t>
    </rPh>
    <phoneticPr fontId="1"/>
  </si>
  <si>
    <t>石川県中学校ゴルフ選手権大会</t>
    <rPh sb="0" eb="3">
      <t>イシカワケン</t>
    </rPh>
    <rPh sb="3" eb="6">
      <t>チュウガッコウ</t>
    </rPh>
    <rPh sb="9" eb="14">
      <t>センシュケンタイカイ</t>
    </rPh>
    <phoneticPr fontId="1"/>
  </si>
  <si>
    <t>加賀カントリークラブ</t>
  </si>
  <si>
    <t>金沢カントリー倶楽部</t>
  </si>
  <si>
    <t>片山津ゴルフ倶楽部WEST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</si>
</sst>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21">
    <font>
      <sz val="11"/>
      <name val="ＭＳ Ｐゴシック"/>
      <family val="3"/>
      <charset val="128"/>
    </font>
    <font>
      <sz val="6"/>
      <name val="ＭＳ Ｐゴシック"/>
      <family val="3"/>
      <charset val="128"/>
    </font>
    <font>
      <sz val="11"/>
      <color indexed="9"/>
      <name val="ＭＳ Ｐゴシック"/>
      <family val="3"/>
      <charset val="128"/>
    </font>
    <font>
      <sz val="6"/>
      <name val="Osaka"/>
      <family val="3"/>
      <charset val="128"/>
    </font>
    <font>
      <sz val="12"/>
      <name val="ＭＳ 明朝"/>
      <family val="1"/>
      <charset val="128"/>
    </font>
    <font>
      <sz val="11"/>
      <name val="ＭＳ 明朝"/>
      <family val="1"/>
      <charset val="128"/>
    </font>
    <font>
      <sz val="14"/>
      <name val="ＭＳ 明朝"/>
      <family val="1"/>
      <charset val="128"/>
    </font>
    <font>
      <sz val="11"/>
      <color theme="0"/>
      <name val="ＭＳ Ｐゴシック"/>
      <family val="3"/>
      <charset val="128"/>
    </font>
    <font>
      <sz val="6"/>
      <name val="ＭＳ Ｐゴシック"/>
      <family val="2"/>
      <charset val="128"/>
      <scheme val="minor"/>
    </font>
    <font>
      <sz val="10"/>
      <name val="ＭＳ 明朝"/>
      <family val="1"/>
      <charset val="128"/>
    </font>
    <font>
      <sz val="11"/>
      <color theme="0"/>
      <name val="ＭＳ 明朝"/>
      <family val="1"/>
      <charset val="128"/>
    </font>
    <font>
      <sz val="11"/>
      <name val="ＭＳ Ｐゴシック"/>
      <family val="3"/>
      <charset val="128"/>
    </font>
    <font>
      <sz val="9"/>
      <name val="ＭＳ 明朝"/>
      <family val="1"/>
      <charset val="128"/>
    </font>
    <font>
      <sz val="14"/>
      <name val="ＭＳ ゴシック"/>
      <family val="3"/>
      <charset val="128"/>
    </font>
    <font>
      <sz val="11"/>
      <name val="ＭＳ ゴシック"/>
      <family val="3"/>
      <charset val="128"/>
    </font>
    <font>
      <sz val="11"/>
      <color rgb="FFFF0000"/>
      <name val="ＭＳ 明朝"/>
      <family val="1"/>
      <charset val="128"/>
    </font>
    <font>
      <b/>
      <sz val="11"/>
      <color theme="3"/>
      <name val="ＭＳ 明朝"/>
      <family val="1"/>
      <charset val="128"/>
    </font>
    <font>
      <sz val="11"/>
      <color theme="1"/>
      <name val="ＭＳ 明朝"/>
      <family val="1"/>
      <charset val="128"/>
    </font>
    <font>
      <sz val="9"/>
      <name val="ＭＳ ゴシック"/>
      <family val="3"/>
      <charset val="128"/>
    </font>
    <font>
      <sz val="6"/>
      <name val="ＭＳ 明朝"/>
      <family val="1"/>
      <charset val="128"/>
    </font>
    <font>
      <b/>
      <sz val="9"/>
      <color indexed="81"/>
      <name val="MS P 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rgb="FF0070C0"/>
        <bgColor indexed="64"/>
      </patternFill>
    </fill>
    <fill>
      <patternFill patternType="solid">
        <fgColor theme="3"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0000"/>
        <bgColor indexed="64"/>
      </patternFill>
    </fill>
  </fills>
  <borders count="5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1" fillId="0" borderId="0"/>
  </cellStyleXfs>
  <cellXfs count="214">
    <xf numFmtId="0" fontId="0" fillId="0" borderId="0" xfId="0">
      <alignment vertical="center"/>
    </xf>
    <xf numFmtId="0" fontId="0" fillId="0" borderId="0" xfId="0" applyAlignment="1">
      <alignment horizontal="center" vertical="center"/>
    </xf>
    <xf numFmtId="0" fontId="5" fillId="0" borderId="3" xfId="0" applyFont="1" applyBorder="1">
      <alignment vertical="center"/>
    </xf>
    <xf numFmtId="0" fontId="5" fillId="0" borderId="0" xfId="0" applyFont="1">
      <alignment vertical="center"/>
    </xf>
    <xf numFmtId="0" fontId="5" fillId="0" borderId="6" xfId="0" applyFont="1" applyBorder="1">
      <alignment vertical="center"/>
    </xf>
    <xf numFmtId="0" fontId="5" fillId="0" borderId="30" xfId="0" applyFont="1" applyBorder="1">
      <alignment vertical="center"/>
    </xf>
    <xf numFmtId="0" fontId="5" fillId="0" borderId="32" xfId="0" applyFont="1" applyBorder="1">
      <alignment vertical="center"/>
    </xf>
    <xf numFmtId="0" fontId="6" fillId="0" borderId="33" xfId="0" applyFont="1" applyBorder="1" applyAlignment="1">
      <alignment horizontal="left" vertical="center" indent="1"/>
    </xf>
    <xf numFmtId="0" fontId="5" fillId="0" borderId="38" xfId="0" applyFont="1" applyBorder="1">
      <alignment vertical="center"/>
    </xf>
    <xf numFmtId="0" fontId="5" fillId="0" borderId="36" xfId="0" applyFont="1" applyBorder="1">
      <alignment vertical="center"/>
    </xf>
    <xf numFmtId="0" fontId="6" fillId="0" borderId="39" xfId="0" applyFont="1" applyBorder="1" applyAlignment="1">
      <alignment horizontal="left" vertical="center" indent="1"/>
    </xf>
    <xf numFmtId="0" fontId="4" fillId="0" borderId="36" xfId="0" applyFont="1" applyBorder="1" applyAlignment="1">
      <alignment horizontal="left" vertical="center" wrapText="1"/>
    </xf>
    <xf numFmtId="0" fontId="5" fillId="0" borderId="40" xfId="0" applyFont="1" applyBorder="1" applyAlignment="1">
      <alignment horizontal="left" vertical="center" wrapText="1" indent="1"/>
    </xf>
    <xf numFmtId="0" fontId="5" fillId="2" borderId="0" xfId="0" applyFont="1" applyFill="1" applyAlignment="1">
      <alignment horizontal="center" vertical="center"/>
    </xf>
    <xf numFmtId="0" fontId="5" fillId="0" borderId="43" xfId="0" applyFont="1" applyBorder="1" applyAlignment="1">
      <alignment horizontal="left" vertical="center" wrapText="1" indent="1"/>
    </xf>
    <xf numFmtId="0" fontId="5" fillId="0" borderId="0" xfId="0" applyFont="1" applyAlignment="1">
      <alignment horizontal="distributed" vertical="center"/>
    </xf>
    <xf numFmtId="0" fontId="6" fillId="0" borderId="41" xfId="0" applyFont="1" applyBorder="1" applyAlignment="1">
      <alignment horizontal="left" vertical="center" indent="1"/>
    </xf>
    <xf numFmtId="0" fontId="4" fillId="0" borderId="0" xfId="0" applyFont="1" applyAlignment="1">
      <alignment horizontal="left" vertical="center"/>
    </xf>
    <xf numFmtId="0" fontId="4" fillId="0" borderId="39" xfId="0" applyFont="1" applyBorder="1" applyAlignment="1">
      <alignment horizontal="left" vertical="center" indent="1"/>
    </xf>
    <xf numFmtId="177" fontId="4" fillId="0" borderId="36" xfId="0" applyNumberFormat="1" applyFont="1" applyBorder="1" applyAlignment="1">
      <alignment horizontal="left" vertical="center"/>
    </xf>
    <xf numFmtId="0" fontId="6" fillId="0" borderId="35" xfId="0" applyFont="1" applyBorder="1" applyAlignment="1">
      <alignment horizontal="left" vertical="center" indent="1"/>
    </xf>
    <xf numFmtId="0" fontId="5" fillId="0" borderId="35" xfId="0" applyFont="1" applyBorder="1">
      <alignment vertical="center"/>
    </xf>
    <xf numFmtId="0" fontId="5" fillId="0" borderId="42" xfId="0" applyFont="1" applyBorder="1">
      <alignment vertical="center"/>
    </xf>
    <xf numFmtId="0" fontId="5" fillId="0" borderId="53" xfId="0" applyFont="1" applyBorder="1">
      <alignment vertical="center"/>
    </xf>
    <xf numFmtId="0" fontId="5" fillId="0" borderId="55" xfId="0" applyFont="1" applyBorder="1">
      <alignment vertical="center"/>
    </xf>
    <xf numFmtId="0" fontId="9" fillId="0" borderId="0" xfId="0" applyFont="1" applyAlignment="1">
      <alignment horizontal="left" vertical="center" indent="1"/>
    </xf>
    <xf numFmtId="0" fontId="9" fillId="0" borderId="0" xfId="0" applyFont="1">
      <alignment vertical="center"/>
    </xf>
    <xf numFmtId="0" fontId="2" fillId="0" borderId="0" xfId="0" applyFont="1" applyAlignment="1">
      <alignment horizontal="center" vertical="center"/>
    </xf>
    <xf numFmtId="176" fontId="0" fillId="0" borderId="0" xfId="0" applyNumberFormat="1" applyAlignment="1">
      <alignment horizontal="center" vertical="center"/>
    </xf>
    <xf numFmtId="0" fontId="0" fillId="0" borderId="0" xfId="0" applyAlignment="1">
      <alignment horizontal="left" vertical="center"/>
    </xf>
    <xf numFmtId="0" fontId="7" fillId="3" borderId="0" xfId="0" applyFont="1" applyFill="1" applyAlignment="1">
      <alignment horizontal="center" vertical="center"/>
    </xf>
    <xf numFmtId="0" fontId="5" fillId="0" borderId="14" xfId="0" applyFont="1" applyBorder="1" applyAlignment="1">
      <alignment horizontal="distributed" vertical="center"/>
    </xf>
    <xf numFmtId="0" fontId="5" fillId="0" borderId="21" xfId="0" applyFont="1" applyBorder="1" applyAlignment="1">
      <alignment horizontal="distributed" vertical="center"/>
    </xf>
    <xf numFmtId="0" fontId="5" fillId="0" borderId="3" xfId="0" applyFont="1" applyBorder="1" applyAlignment="1">
      <alignment horizontal="distributed" vertical="center" wrapText="1"/>
    </xf>
    <xf numFmtId="0" fontId="5" fillId="0" borderId="22" xfId="0" applyFont="1" applyBorder="1" applyAlignment="1">
      <alignment horizontal="distributed" vertical="center"/>
    </xf>
    <xf numFmtId="0" fontId="5" fillId="0" borderId="10" xfId="0" applyFont="1" applyBorder="1" applyAlignment="1">
      <alignment horizontal="distributed" vertical="center" wrapText="1"/>
    </xf>
    <xf numFmtId="0" fontId="5" fillId="0" borderId="7" xfId="0" applyFont="1" applyBorder="1" applyAlignment="1">
      <alignment horizontal="distributed" vertical="center" wrapText="1"/>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5" fillId="0" borderId="1" xfId="0" applyFont="1" applyBorder="1">
      <alignment vertical="center"/>
    </xf>
    <xf numFmtId="0" fontId="5" fillId="0" borderId="4" xfId="0" applyFont="1" applyBorder="1">
      <alignment vertical="center"/>
    </xf>
    <xf numFmtId="0" fontId="5" fillId="0" borderId="0" xfId="0" applyFont="1" applyAlignment="1">
      <alignment horizontal="center" vertical="top"/>
    </xf>
    <xf numFmtId="0" fontId="5" fillId="0" borderId="5" xfId="0" applyFont="1" applyBorder="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center" vertical="center"/>
    </xf>
    <xf numFmtId="0" fontId="12" fillId="0" borderId="0" xfId="0" applyFont="1" applyAlignment="1">
      <alignment horizontal="left" vertical="center" shrinkToFit="1"/>
    </xf>
    <xf numFmtId="0" fontId="5" fillId="0" borderId="41" xfId="0" applyFont="1" applyBorder="1">
      <alignment vertical="center"/>
    </xf>
    <xf numFmtId="0" fontId="14" fillId="0" borderId="0" xfId="0" applyFont="1">
      <alignment vertical="center"/>
    </xf>
    <xf numFmtId="0" fontId="14" fillId="2" borderId="0" xfId="0" applyFont="1" applyFill="1">
      <alignment vertical="center"/>
    </xf>
    <xf numFmtId="0" fontId="14" fillId="0" borderId="0" xfId="0" applyFont="1" applyAlignment="1">
      <alignment vertical="top"/>
    </xf>
    <xf numFmtId="0" fontId="5" fillId="5" borderId="0" xfId="0" applyFont="1" applyFill="1">
      <alignment vertical="center"/>
    </xf>
    <xf numFmtId="0" fontId="10" fillId="3" borderId="0" xfId="0" applyFont="1" applyFill="1">
      <alignment vertical="center"/>
    </xf>
    <xf numFmtId="0" fontId="6" fillId="0" borderId="0" xfId="0" applyFont="1">
      <alignment vertical="center"/>
    </xf>
    <xf numFmtId="0" fontId="5" fillId="0" borderId="0" xfId="0" applyFont="1" applyAlignment="1">
      <alignment horizontal="right" vertical="center"/>
    </xf>
    <xf numFmtId="177" fontId="5" fillId="0" borderId="0" xfId="0" applyNumberFormat="1" applyFont="1">
      <alignment vertical="center"/>
    </xf>
    <xf numFmtId="0" fontId="5" fillId="0" borderId="0" xfId="0" applyFont="1" applyAlignment="1">
      <alignment horizontal="right" vertical="top"/>
    </xf>
    <xf numFmtId="0" fontId="5" fillId="2" borderId="0" xfId="0" applyFont="1" applyFill="1" applyAlignment="1" applyProtection="1">
      <alignment horizontal="center" vertical="center"/>
      <protection locked="0"/>
    </xf>
    <xf numFmtId="0" fontId="5" fillId="6" borderId="0" xfId="0" applyFont="1" applyFill="1" applyAlignment="1" applyProtection="1">
      <alignment horizontal="center" vertical="center"/>
      <protection locked="0"/>
    </xf>
    <xf numFmtId="0" fontId="5" fillId="0" borderId="0" xfId="0" applyFont="1" applyAlignment="1">
      <alignment horizontal="center" vertical="center"/>
    </xf>
    <xf numFmtId="0" fontId="5" fillId="0" borderId="0" xfId="0" applyFont="1">
      <alignment vertical="center"/>
    </xf>
    <xf numFmtId="0" fontId="5" fillId="6" borderId="0" xfId="0" applyFont="1" applyFill="1" applyAlignment="1">
      <alignment horizontal="center" vertical="center"/>
    </xf>
    <xf numFmtId="0" fontId="14" fillId="6" borderId="0" xfId="0" applyFont="1" applyFill="1">
      <alignment vertical="center"/>
    </xf>
    <xf numFmtId="0" fontId="14" fillId="5" borderId="0" xfId="0" applyFont="1" applyFill="1">
      <alignment vertical="center"/>
    </xf>
    <xf numFmtId="0" fontId="14" fillId="7" borderId="0" xfId="0" applyFont="1" applyFill="1">
      <alignment vertical="center"/>
    </xf>
    <xf numFmtId="0" fontId="17" fillId="5" borderId="0" xfId="0" applyFont="1" applyFill="1" applyAlignment="1">
      <alignment horizontal="center" vertical="center"/>
    </xf>
    <xf numFmtId="0" fontId="17" fillId="7" borderId="0" xfId="0" applyFont="1" applyFill="1" applyAlignment="1">
      <alignment horizontal="center" vertical="center"/>
    </xf>
    <xf numFmtId="0" fontId="14" fillId="2" borderId="0" xfId="0" applyFont="1" applyFill="1" applyAlignment="1" applyProtection="1">
      <alignment horizontal="center" vertical="center"/>
      <protection locked="0"/>
    </xf>
    <xf numFmtId="0" fontId="14" fillId="6" borderId="0" xfId="0" applyFont="1" applyFill="1" applyAlignment="1" applyProtection="1">
      <alignment horizontal="center" vertical="center"/>
      <protection locked="0"/>
    </xf>
    <xf numFmtId="0" fontId="5" fillId="0" borderId="0" xfId="0" applyFont="1">
      <alignment vertical="center"/>
    </xf>
    <xf numFmtId="0" fontId="4" fillId="0" borderId="0" xfId="0" applyFont="1" applyAlignment="1">
      <alignment horizontal="center" vertical="center"/>
    </xf>
    <xf numFmtId="0" fontId="9" fillId="0" borderId="14" xfId="0" applyFont="1" applyBorder="1" applyAlignment="1">
      <alignment horizontal="center" shrinkToFit="1"/>
    </xf>
    <xf numFmtId="0" fontId="19" fillId="0" borderId="22" xfId="0" applyFont="1" applyBorder="1" applyAlignment="1">
      <alignment horizontal="center" vertical="center" shrinkToFit="1"/>
    </xf>
    <xf numFmtId="0" fontId="9" fillId="0" borderId="14" xfId="0" applyFont="1" applyBorder="1">
      <alignment vertical="center"/>
    </xf>
    <xf numFmtId="0" fontId="9" fillId="0" borderId="22" xfId="0" applyFont="1" applyBorder="1">
      <alignment vertical="center"/>
    </xf>
    <xf numFmtId="0" fontId="9" fillId="0" borderId="13" xfId="0" applyFont="1" applyBorder="1">
      <alignment vertical="center"/>
    </xf>
    <xf numFmtId="0" fontId="0" fillId="0" borderId="0" xfId="0" applyAlignment="1">
      <alignment horizontal="center" vertical="top"/>
    </xf>
    <xf numFmtId="0" fontId="0" fillId="0" borderId="0" xfId="0" applyAlignment="1">
      <alignment vertical="top"/>
    </xf>
    <xf numFmtId="14" fontId="12" fillId="0" borderId="0" xfId="0" applyNumberFormat="1" applyFont="1" applyAlignment="1">
      <alignment horizontal="center" vertical="center" shrinkToFit="1"/>
    </xf>
    <xf numFmtId="0" fontId="12" fillId="0" borderId="0" xfId="0" applyFont="1" applyAlignment="1">
      <alignment horizontal="center" vertical="center" shrinkToFit="1"/>
    </xf>
    <xf numFmtId="56" fontId="12" fillId="0" borderId="0" xfId="0" applyNumberFormat="1" applyFont="1" applyAlignment="1">
      <alignment horizontal="center" vertical="center" shrinkToFit="1"/>
    </xf>
    <xf numFmtId="0" fontId="9" fillId="0" borderId="0" xfId="0" applyFont="1" applyAlignment="1">
      <alignment horizontal="center" vertical="top"/>
    </xf>
    <xf numFmtId="0" fontId="9" fillId="0" borderId="0" xfId="0" applyFont="1" applyAlignment="1">
      <alignment horizontal="center" vertical="top" wrapText="1"/>
    </xf>
    <xf numFmtId="0" fontId="18" fillId="0" borderId="0" xfId="0" applyFont="1" applyAlignment="1">
      <alignment horizontal="left" vertical="center"/>
    </xf>
    <xf numFmtId="0" fontId="5" fillId="0" borderId="0" xfId="0" applyFont="1" applyAlignment="1">
      <alignment vertical="top"/>
    </xf>
    <xf numFmtId="0" fontId="5" fillId="0" borderId="0" xfId="0" applyFont="1" applyFill="1" applyAlignment="1">
      <alignment vertical="top"/>
    </xf>
    <xf numFmtId="0" fontId="0" fillId="2" borderId="0" xfId="0" applyFill="1" applyAlignment="1">
      <alignment horizontal="center" vertical="center"/>
    </xf>
    <xf numFmtId="0" fontId="0" fillId="5" borderId="0" xfId="0" applyFont="1" applyFill="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176" fontId="0" fillId="0" borderId="0" xfId="0" applyNumberFormat="1" applyFont="1" applyAlignment="1">
      <alignment horizontal="center" vertical="center"/>
    </xf>
    <xf numFmtId="0" fontId="12" fillId="0" borderId="0" xfId="0" applyNumberFormat="1" applyFont="1" applyAlignment="1">
      <alignment horizontal="center" vertical="center"/>
    </xf>
    <xf numFmtId="0" fontId="5" fillId="0" borderId="0" xfId="0" applyFont="1">
      <alignment vertical="center"/>
    </xf>
    <xf numFmtId="0" fontId="0" fillId="4" borderId="0" xfId="0" applyFill="1" applyAlignment="1">
      <alignment horizontal="left" vertical="center"/>
    </xf>
    <xf numFmtId="0" fontId="0" fillId="2" borderId="0" xfId="0" applyFill="1" applyAlignment="1">
      <alignment horizontal="left" vertical="center"/>
    </xf>
    <xf numFmtId="0" fontId="5" fillId="0" borderId="6" xfId="0" applyFont="1" applyBorder="1">
      <alignment vertical="center"/>
    </xf>
    <xf numFmtId="0" fontId="5" fillId="0" borderId="0" xfId="0" applyFont="1">
      <alignment vertical="center"/>
    </xf>
    <xf numFmtId="0" fontId="5" fillId="0" borderId="4" xfId="0" applyFont="1" applyBorder="1">
      <alignment vertical="center"/>
    </xf>
    <xf numFmtId="0" fontId="6" fillId="0" borderId="0" xfId="0" applyFont="1" applyAlignment="1">
      <alignment vertical="center" shrinkToFit="1"/>
    </xf>
    <xf numFmtId="0" fontId="6" fillId="0" borderId="4" xfId="0" applyFont="1" applyBorder="1" applyAlignment="1">
      <alignment vertical="center" shrinkToFit="1"/>
    </xf>
    <xf numFmtId="0" fontId="5" fillId="0" borderId="3" xfId="0" applyFont="1" applyBorder="1">
      <alignment vertical="center"/>
    </xf>
    <xf numFmtId="0" fontId="5" fillId="0" borderId="2" xfId="0" applyFont="1" applyBorder="1">
      <alignment vertical="center"/>
    </xf>
    <xf numFmtId="0" fontId="5" fillId="0" borderId="1" xfId="0" applyFont="1" applyBorder="1">
      <alignment vertical="center"/>
    </xf>
    <xf numFmtId="0" fontId="5" fillId="0" borderId="0" xfId="0" applyFont="1" applyAlignment="1">
      <alignment horizontal="right" vertical="center"/>
    </xf>
    <xf numFmtId="0" fontId="6" fillId="0" borderId="0" xfId="0" applyFont="1" applyAlignment="1">
      <alignment horizontal="center" vertical="center"/>
    </xf>
    <xf numFmtId="0" fontId="5" fillId="0" borderId="9" xfId="0" applyFont="1" applyBorder="1" applyAlignment="1">
      <alignment horizontal="center" vertical="center" wrapText="1"/>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vertical="center" shrinkToFit="1"/>
    </xf>
    <xf numFmtId="0" fontId="5" fillId="0" borderId="9" xfId="0" applyFont="1" applyBorder="1">
      <alignment vertical="center"/>
    </xf>
    <xf numFmtId="0" fontId="5" fillId="0" borderId="8" xfId="0" applyFont="1" applyBorder="1">
      <alignment vertical="center"/>
    </xf>
    <xf numFmtId="0" fontId="5" fillId="0" borderId="7" xfId="0" applyFont="1" applyBorder="1">
      <alignment vertical="center"/>
    </xf>
    <xf numFmtId="0" fontId="5" fillId="0" borderId="0" xfId="0" applyFont="1" applyAlignment="1">
      <alignment horizontal="center" vertical="center"/>
    </xf>
    <xf numFmtId="0" fontId="5" fillId="0" borderId="6" xfId="0" applyFont="1" applyBorder="1" applyAlignment="1">
      <alignment horizontal="left" vertical="center" indent="1"/>
    </xf>
    <xf numFmtId="0" fontId="5" fillId="0" borderId="0" xfId="0" applyFont="1" applyAlignment="1">
      <alignment horizontal="left" vertical="center" indent="1"/>
    </xf>
    <xf numFmtId="0" fontId="5" fillId="0" borderId="4" xfId="0" applyFont="1" applyBorder="1" applyAlignment="1">
      <alignment horizontal="left" vertical="center" indent="1"/>
    </xf>
    <xf numFmtId="0" fontId="5" fillId="0" borderId="6" xfId="0" applyFont="1" applyBorder="1" applyAlignment="1">
      <alignment horizontal="left" vertical="center" indent="2"/>
    </xf>
    <xf numFmtId="0" fontId="5" fillId="0" borderId="0" xfId="0" applyFont="1" applyAlignment="1">
      <alignment horizontal="left" vertical="center" indent="2"/>
    </xf>
    <xf numFmtId="0" fontId="5" fillId="0" borderId="4" xfId="0" applyFont="1" applyBorder="1" applyAlignment="1">
      <alignment horizontal="left" vertical="center" indent="2"/>
    </xf>
    <xf numFmtId="0" fontId="5" fillId="0" borderId="14"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4" fillId="0" borderId="12" xfId="0" applyFont="1" applyBorder="1" applyAlignment="1">
      <alignment horizontal="left" vertical="center" indent="1" shrinkToFit="1"/>
    </xf>
    <xf numFmtId="0" fontId="4" fillId="0" borderId="11" xfId="0" applyFont="1" applyBorder="1" applyAlignment="1">
      <alignment horizontal="left" vertical="center" indent="1" shrinkToFit="1"/>
    </xf>
    <xf numFmtId="0" fontId="4" fillId="0" borderId="10" xfId="0" applyFont="1" applyBorder="1" applyAlignment="1">
      <alignment horizontal="left" vertical="center" indent="1" shrinkToFit="1"/>
    </xf>
    <xf numFmtId="0" fontId="5" fillId="0" borderId="14"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28"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6"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18"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8" xfId="0" applyFont="1" applyBorder="1" applyAlignment="1">
      <alignment horizontal="center" vertical="center" shrinkToFit="1"/>
    </xf>
    <xf numFmtId="58" fontId="5" fillId="0" borderId="20" xfId="0" applyNumberFormat="1" applyFont="1" applyBorder="1" applyAlignment="1">
      <alignment horizontal="center" vertical="center" shrinkToFit="1"/>
    </xf>
    <xf numFmtId="58" fontId="5" fillId="0" borderId="19" xfId="0" applyNumberFormat="1" applyFont="1" applyBorder="1" applyAlignment="1">
      <alignment horizontal="center" vertical="center" shrinkToFit="1"/>
    </xf>
    <xf numFmtId="58" fontId="5" fillId="0" borderId="18" xfId="0" applyNumberFormat="1" applyFont="1" applyBorder="1" applyAlignment="1">
      <alignment horizontal="center" vertical="center" shrinkToFit="1"/>
    </xf>
    <xf numFmtId="177" fontId="5" fillId="0" borderId="17" xfId="0" applyNumberFormat="1" applyFont="1" applyBorder="1" applyAlignment="1">
      <alignment horizontal="center" vertical="center" shrinkToFit="1"/>
    </xf>
    <xf numFmtId="177" fontId="5" fillId="0" borderId="16" xfId="0" applyNumberFormat="1" applyFont="1" applyBorder="1" applyAlignment="1">
      <alignment horizontal="center" vertical="center" shrinkToFit="1"/>
    </xf>
    <xf numFmtId="177" fontId="5" fillId="0" borderId="15" xfId="0" applyNumberFormat="1"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3" xfId="0" applyFont="1" applyBorder="1" applyAlignment="1">
      <alignment horizontal="center" vertical="center" shrinkToFit="1"/>
    </xf>
    <xf numFmtId="0" fontId="5" fillId="2" borderId="2" xfId="0" applyFont="1" applyFill="1" applyBorder="1" applyAlignment="1" applyProtection="1">
      <alignment horizontal="center" vertical="center"/>
      <protection locked="0"/>
    </xf>
    <xf numFmtId="0" fontId="5" fillId="2" borderId="2" xfId="0" applyFont="1" applyFill="1" applyBorder="1" applyAlignment="1">
      <alignment horizontal="center" vertical="center"/>
    </xf>
    <xf numFmtId="0" fontId="5" fillId="5" borderId="0" xfId="0" applyFont="1" applyFill="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16" fillId="0" borderId="2" xfId="0" applyFont="1" applyBorder="1" applyAlignment="1">
      <alignment horizontal="right" vertical="center"/>
    </xf>
    <xf numFmtId="0" fontId="15" fillId="0" borderId="0" xfId="0" applyFont="1">
      <alignment vertical="center"/>
    </xf>
    <xf numFmtId="0" fontId="16" fillId="0" borderId="0" xfId="0" applyFont="1">
      <alignment vertical="center"/>
    </xf>
    <xf numFmtId="0" fontId="5" fillId="0" borderId="44" xfId="0" applyFont="1" applyBorder="1">
      <alignment vertical="center"/>
    </xf>
    <xf numFmtId="0" fontId="5" fillId="0" borderId="48" xfId="0" applyFont="1" applyBorder="1">
      <alignment vertical="center"/>
    </xf>
    <xf numFmtId="0" fontId="5" fillId="0" borderId="46" xfId="0" applyFont="1" applyBorder="1">
      <alignment vertical="center"/>
    </xf>
    <xf numFmtId="0" fontId="5" fillId="0" borderId="50" xfId="0" applyFont="1" applyBorder="1">
      <alignment vertical="center"/>
    </xf>
    <xf numFmtId="0" fontId="5" fillId="0" borderId="45" xfId="0" applyFont="1" applyBorder="1">
      <alignment vertical="center"/>
    </xf>
    <xf numFmtId="0" fontId="5" fillId="0" borderId="47" xfId="0" applyFont="1" applyBorder="1">
      <alignment vertical="center"/>
    </xf>
    <xf numFmtId="0" fontId="5" fillId="0" borderId="49" xfId="0" applyFont="1" applyBorder="1">
      <alignment vertical="center"/>
    </xf>
    <xf numFmtId="0" fontId="5" fillId="0" borderId="51" xfId="0" applyFont="1" applyBorder="1">
      <alignment vertical="center"/>
    </xf>
    <xf numFmtId="0" fontId="5" fillId="0" borderId="31" xfId="0" applyFont="1" applyBorder="1" applyAlignment="1">
      <alignment horizontal="distributed" vertical="center"/>
    </xf>
    <xf numFmtId="0" fontId="5" fillId="0" borderId="36" xfId="0" applyFont="1" applyBorder="1" applyAlignment="1">
      <alignment horizontal="distributed" vertical="center"/>
    </xf>
    <xf numFmtId="0" fontId="5" fillId="0" borderId="45" xfId="0" applyFont="1" applyBorder="1" applyAlignment="1">
      <alignment horizontal="distributed" vertical="center"/>
    </xf>
    <xf numFmtId="0" fontId="5" fillId="0" borderId="49" xfId="0" applyFont="1" applyBorder="1" applyAlignment="1">
      <alignment horizontal="distributed" vertical="center"/>
    </xf>
    <xf numFmtId="0" fontId="9" fillId="0" borderId="0" xfId="0" applyFont="1">
      <alignment vertical="center"/>
    </xf>
    <xf numFmtId="0" fontId="5" fillId="0" borderId="52" xfId="0" applyFont="1" applyBorder="1">
      <alignment vertical="center"/>
    </xf>
    <xf numFmtId="0" fontId="5" fillId="0" borderId="0" xfId="0" applyFont="1" applyAlignment="1">
      <alignment horizontal="distributed" vertical="center"/>
    </xf>
    <xf numFmtId="0" fontId="13" fillId="0" borderId="0" xfId="0" applyFont="1" applyAlignment="1">
      <alignment horizontal="center" vertical="center"/>
    </xf>
    <xf numFmtId="177" fontId="4" fillId="0" borderId="36" xfId="0" applyNumberFormat="1" applyFont="1" applyBorder="1" applyAlignment="1">
      <alignment horizontal="left" vertical="center"/>
    </xf>
    <xf numFmtId="177" fontId="4" fillId="0" borderId="37" xfId="0" applyNumberFormat="1" applyFont="1" applyBorder="1" applyAlignment="1">
      <alignment horizontal="left" vertical="center"/>
    </xf>
    <xf numFmtId="0" fontId="4" fillId="0" borderId="31" xfId="0" applyFont="1" applyBorder="1" applyAlignment="1">
      <alignment horizontal="left" vertical="center"/>
    </xf>
    <xf numFmtId="0" fontId="4" fillId="0" borderId="34" xfId="0" applyFont="1" applyBorder="1" applyAlignment="1">
      <alignment horizontal="left" vertical="center"/>
    </xf>
    <xf numFmtId="0" fontId="5" fillId="0" borderId="35" xfId="0" applyFont="1" applyBorder="1" applyAlignment="1">
      <alignment horizontal="center" vertical="center" textRotation="255"/>
    </xf>
    <xf numFmtId="0" fontId="5" fillId="0" borderId="42" xfId="0" applyFont="1" applyBorder="1" applyAlignment="1">
      <alignment horizontal="center" vertical="center" textRotation="255"/>
    </xf>
    <xf numFmtId="0" fontId="9" fillId="0" borderId="0" xfId="0" applyFont="1" applyAlignment="1">
      <alignment horizontal="left" vertical="top" wrapText="1"/>
    </xf>
    <xf numFmtId="0" fontId="9" fillId="0" borderId="0" xfId="0" applyFont="1" applyAlignment="1">
      <alignment vertical="top" wrapText="1"/>
    </xf>
    <xf numFmtId="0" fontId="4" fillId="0" borderId="56" xfId="0" applyFont="1" applyBorder="1" applyAlignment="1">
      <alignment horizontal="left" vertical="center" wrapText="1" indent="1"/>
    </xf>
    <xf numFmtId="0" fontId="4" fillId="0" borderId="54" xfId="0" applyFont="1" applyBorder="1" applyAlignment="1">
      <alignment horizontal="left" vertical="center" wrapText="1" indent="1"/>
    </xf>
    <xf numFmtId="0" fontId="4" fillId="0" borderId="57" xfId="0" applyFont="1" applyBorder="1" applyAlignment="1">
      <alignment horizontal="left" vertical="center" wrapText="1" indent="1"/>
    </xf>
    <xf numFmtId="0" fontId="5" fillId="0" borderId="54" xfId="0" applyFont="1" applyBorder="1" applyAlignment="1">
      <alignment horizontal="distributed" vertical="center"/>
    </xf>
    <xf numFmtId="0" fontId="9" fillId="0" borderId="0" xfId="0" applyFont="1" applyAlignment="1">
      <alignment horizontal="left" vertical="center"/>
    </xf>
    <xf numFmtId="0" fontId="9" fillId="0" borderId="10" xfId="0" applyFont="1" applyBorder="1">
      <alignment vertical="center"/>
    </xf>
    <xf numFmtId="0" fontId="9" fillId="0" borderId="29" xfId="0" applyFont="1" applyBorder="1" applyAlignment="1">
      <alignment horizontal="center" vertical="center"/>
    </xf>
    <xf numFmtId="0" fontId="9" fillId="0" borderId="29" xfId="0" applyFont="1" applyBorder="1" applyAlignment="1">
      <alignment horizontal="center" vertical="center" shrinkToFit="1"/>
    </xf>
    <xf numFmtId="0" fontId="9" fillId="0" borderId="9" xfId="0" applyFont="1" applyBorder="1" applyAlignment="1">
      <alignment vertical="center" wrapText="1"/>
    </xf>
    <xf numFmtId="0" fontId="9" fillId="0" borderId="8" xfId="0" applyFont="1" applyBorder="1" applyAlignment="1">
      <alignment vertical="center" wrapText="1"/>
    </xf>
    <xf numFmtId="0" fontId="9" fillId="0" borderId="7" xfId="0" applyFont="1" applyBorder="1" applyAlignment="1">
      <alignment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4" xfId="0" applyFont="1" applyBorder="1" applyAlignment="1">
      <alignment vertical="center" wrapText="1"/>
    </xf>
    <xf numFmtId="0" fontId="9" fillId="0" borderId="3" xfId="0" applyFont="1" applyBorder="1" applyAlignment="1">
      <alignment vertical="center" wrapText="1"/>
    </xf>
    <xf numFmtId="0" fontId="9" fillId="0" borderId="2" xfId="0" applyFont="1" applyBorder="1" applyAlignment="1">
      <alignment vertical="center" wrapText="1"/>
    </xf>
    <xf numFmtId="0" fontId="9" fillId="0" borderId="1" xfId="0" applyFont="1" applyBorder="1" applyAlignment="1">
      <alignment vertical="center" wrapText="1"/>
    </xf>
    <xf numFmtId="177" fontId="9" fillId="0" borderId="12" xfId="0" applyNumberFormat="1"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3" xfId="0" applyFont="1" applyBorder="1" applyAlignment="1">
      <alignment horizontal="center" vertical="center" shrinkToFit="1"/>
    </xf>
    <xf numFmtId="0" fontId="13" fillId="0" borderId="0" xfId="0" applyFont="1" applyAlignment="1">
      <alignment horizontal="center" vertical="top"/>
    </xf>
    <xf numFmtId="0" fontId="5" fillId="0" borderId="2" xfId="0" applyFont="1" applyBorder="1" applyAlignment="1">
      <alignment horizontal="right" vertical="center"/>
    </xf>
    <xf numFmtId="0" fontId="9" fillId="0" borderId="29" xfId="0" applyFont="1" applyBorder="1" applyAlignment="1">
      <alignment horizontal="center" vertical="center" textRotation="255" shrinkToFit="1"/>
    </xf>
    <xf numFmtId="0" fontId="9" fillId="0" borderId="9"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 xfId="0" applyFont="1" applyBorder="1" applyAlignment="1">
      <alignment horizontal="center" vertical="center" shrinkToFit="1"/>
    </xf>
  </cellXfs>
  <cellStyles count="2">
    <cellStyle name="標準" xfId="0" builtinId="0"/>
    <cellStyle name="標準 2" xfId="1" xr:uid="{00000000-0005-0000-0000-000001000000}"/>
  </cellStyles>
  <dxfs count="37">
    <dxf>
      <font>
        <strike val="0"/>
        <outline val="0"/>
        <shadow val="0"/>
        <u val="none"/>
        <vertAlign val="baseline"/>
        <sz val="11"/>
        <color auto="1"/>
        <name val="ＭＳ 明朝"/>
        <scheme val="none"/>
      </font>
    </dxf>
    <dxf>
      <font>
        <b val="0"/>
        <i val="0"/>
        <strike val="0"/>
        <condense val="0"/>
        <extend val="0"/>
        <outline val="0"/>
        <shadow val="0"/>
        <u val="none"/>
        <vertAlign val="baseline"/>
        <sz val="11"/>
        <color auto="1"/>
        <name val="ＭＳ 明朝"/>
        <scheme val="none"/>
      </font>
    </dxf>
    <dxf>
      <font>
        <strike val="0"/>
        <outline val="0"/>
        <shadow val="0"/>
        <u val="none"/>
        <vertAlign val="baseline"/>
        <sz val="11"/>
        <color auto="1"/>
        <name val="ＭＳ 明朝"/>
        <scheme val="none"/>
      </font>
    </dxf>
    <dxf>
      <font>
        <strike val="0"/>
        <outline val="0"/>
        <shadow val="0"/>
        <u val="none"/>
        <vertAlign val="baseline"/>
        <sz val="11"/>
        <color auto="1"/>
        <name val="ＭＳ 明朝"/>
        <scheme val="none"/>
      </font>
    </dxf>
    <dxf>
      <font>
        <strike val="0"/>
        <outline val="0"/>
        <shadow val="0"/>
        <u val="none"/>
        <vertAlign val="baseline"/>
        <sz val="11"/>
        <color auto="1"/>
        <name val="ＭＳ 明朝"/>
        <scheme val="none"/>
      </font>
    </dxf>
    <dxf>
      <font>
        <strike val="0"/>
        <outline val="0"/>
        <shadow val="0"/>
        <u val="none"/>
        <vertAlign val="baseline"/>
        <sz val="11"/>
        <color auto="1"/>
        <name val="ＭＳ 明朝"/>
        <scheme val="none"/>
      </font>
    </dxf>
    <dxf>
      <font>
        <strike val="0"/>
        <outline val="0"/>
        <shadow val="0"/>
        <u val="none"/>
        <vertAlign val="baseline"/>
        <sz val="11"/>
        <color auto="1"/>
        <name val="ＭＳ 明朝"/>
        <scheme val="none"/>
      </font>
    </dxf>
    <dxf>
      <font>
        <strike val="0"/>
        <outline val="0"/>
        <shadow val="0"/>
        <u val="none"/>
        <vertAlign val="baseline"/>
        <sz val="11"/>
        <color auto="1"/>
        <name val="ＭＳ 明朝"/>
        <scheme val="none"/>
      </font>
    </dxf>
    <dxf>
      <font>
        <b val="0"/>
        <i val="0"/>
        <strike val="0"/>
        <condense val="0"/>
        <extend val="0"/>
        <outline val="0"/>
        <shadow val="0"/>
        <u val="none"/>
        <vertAlign val="baseline"/>
        <sz val="11"/>
        <color auto="1"/>
        <name val="ＭＳ 明朝"/>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9"/>
        <color auto="1"/>
        <name val="ＭＳ 明朝"/>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9"/>
        <color auto="1"/>
        <name val="ＭＳ 明朝"/>
        <scheme val="none"/>
      </font>
      <alignment horizontal="center" vertical="center" textRotation="0" wrapText="0" indent="0" justifyLastLine="0" shrinkToFit="1" readingOrder="0"/>
    </dxf>
    <dxf>
      <font>
        <b val="0"/>
        <i val="0"/>
        <strike val="0"/>
        <condense val="0"/>
        <extend val="0"/>
        <outline val="0"/>
        <shadow val="0"/>
        <u val="none"/>
        <vertAlign val="baseline"/>
        <sz val="9"/>
        <color auto="1"/>
        <name val="ＭＳ 明朝"/>
        <scheme val="none"/>
      </font>
      <alignment horizontal="left" vertical="center" textRotation="0" wrapText="0" indent="0" justifyLastLine="0" shrinkToFit="1" readingOrder="0"/>
    </dxf>
    <dxf>
      <font>
        <b val="0"/>
        <i val="0"/>
        <strike val="0"/>
        <condense val="0"/>
        <extend val="0"/>
        <outline val="0"/>
        <shadow val="0"/>
        <u val="none"/>
        <vertAlign val="baseline"/>
        <sz val="9"/>
        <color auto="1"/>
        <name val="ＭＳ 明朝"/>
        <scheme val="none"/>
      </font>
      <alignment horizontal="center" vertical="center" textRotation="0" wrapText="0" indent="0" justifyLastLine="0" shrinkToFit="1" readingOrder="0"/>
    </dxf>
    <dxf>
      <font>
        <b val="0"/>
        <i val="0"/>
        <strike val="0"/>
        <condense val="0"/>
        <extend val="0"/>
        <outline val="0"/>
        <shadow val="0"/>
        <u val="none"/>
        <vertAlign val="baseline"/>
        <sz val="9"/>
        <color auto="1"/>
        <name val="ＭＳ 明朝"/>
        <scheme val="none"/>
      </font>
      <alignment horizontal="left" vertical="center" textRotation="0" wrapText="0" indent="0" justifyLastLine="0" shrinkToFit="1" readingOrder="0"/>
    </dxf>
    <dxf>
      <font>
        <b val="0"/>
        <i val="0"/>
        <strike val="0"/>
        <condense val="0"/>
        <extend val="0"/>
        <outline val="0"/>
        <shadow val="0"/>
        <u val="none"/>
        <vertAlign val="baseline"/>
        <sz val="9"/>
        <color auto="1"/>
        <name val="ＭＳ 明朝"/>
        <scheme val="none"/>
      </font>
      <alignment horizontal="center" vertical="center" textRotation="0" wrapText="0" indent="0" justifyLastLine="0" shrinkToFit="1" readingOrder="0"/>
    </dxf>
    <dxf>
      <font>
        <b val="0"/>
        <i val="0"/>
        <strike val="0"/>
        <condense val="0"/>
        <extend val="0"/>
        <outline val="0"/>
        <shadow val="0"/>
        <u val="none"/>
        <vertAlign val="baseline"/>
        <sz val="9"/>
        <color auto="1"/>
        <name val="ＭＳ 明朝"/>
        <scheme val="none"/>
      </font>
      <alignment horizontal="left" vertical="center" textRotation="0" wrapText="0" indent="0" justifyLastLine="0" shrinkToFit="1" readingOrder="0"/>
    </dxf>
    <dxf>
      <font>
        <b val="0"/>
        <i val="0"/>
        <strike val="0"/>
        <condense val="0"/>
        <extend val="0"/>
        <outline val="0"/>
        <shadow val="0"/>
        <u val="none"/>
        <vertAlign val="baseline"/>
        <sz val="9"/>
        <color auto="1"/>
        <name val="ＭＳ 明朝"/>
        <scheme val="none"/>
      </font>
      <alignment horizontal="center" vertical="center" textRotation="0" wrapText="0" indent="0" justifyLastLine="0" shrinkToFit="1" readingOrder="0"/>
    </dxf>
    <dxf>
      <font>
        <b val="0"/>
        <i val="0"/>
        <strike val="0"/>
        <condense val="0"/>
        <extend val="0"/>
        <outline val="0"/>
        <shadow val="0"/>
        <u val="none"/>
        <vertAlign val="baseline"/>
        <sz val="9"/>
        <color auto="1"/>
        <name val="ＭＳ 明朝"/>
        <scheme val="none"/>
      </font>
      <alignment horizontal="left" vertical="center" textRotation="0" wrapText="0" indent="0" justifyLastLine="0" shrinkToFit="1" readingOrder="0"/>
    </dxf>
    <dxf>
      <font>
        <b val="0"/>
        <i val="0"/>
        <strike val="0"/>
        <condense val="0"/>
        <extend val="0"/>
        <outline val="0"/>
        <shadow val="0"/>
        <u val="none"/>
        <vertAlign val="baseline"/>
        <sz val="9"/>
        <color auto="1"/>
        <name val="ＭＳ 明朝"/>
        <scheme val="none"/>
      </font>
      <alignment horizontal="center" vertical="center" textRotation="0" wrapText="0" indent="0" justifyLastLine="0" shrinkToFit="1" readingOrder="0"/>
    </dxf>
    <dxf>
      <font>
        <b val="0"/>
        <i val="0"/>
        <strike val="0"/>
        <condense val="0"/>
        <extend val="0"/>
        <outline val="0"/>
        <shadow val="0"/>
        <u val="none"/>
        <vertAlign val="baseline"/>
        <sz val="9"/>
        <color auto="1"/>
        <name val="ＭＳ 明朝"/>
        <scheme val="none"/>
      </font>
      <alignment horizontal="left" vertical="center" textRotation="0" wrapText="0" indent="0" justifyLastLine="0" shrinkToFit="1" readingOrder="0"/>
    </dxf>
    <dxf>
      <font>
        <b val="0"/>
        <i val="0"/>
        <strike val="0"/>
        <condense val="0"/>
        <extend val="0"/>
        <outline val="0"/>
        <shadow val="0"/>
        <u val="none"/>
        <vertAlign val="baseline"/>
        <sz val="9"/>
        <color auto="1"/>
        <name val="ＭＳ 明朝"/>
        <scheme val="none"/>
      </font>
      <alignment horizontal="center" vertical="center" textRotation="0" wrapText="0" indent="0" justifyLastLine="0" shrinkToFit="1" readingOrder="0"/>
    </dxf>
    <dxf>
      <font>
        <b val="0"/>
        <i val="0"/>
        <strike val="0"/>
        <condense val="0"/>
        <extend val="0"/>
        <outline val="0"/>
        <shadow val="0"/>
        <u val="none"/>
        <vertAlign val="baseline"/>
        <sz val="9"/>
        <color auto="1"/>
        <name val="ＭＳ 明朝"/>
        <scheme val="none"/>
      </font>
      <alignment horizontal="left" vertical="center" textRotation="0" wrapText="0" indent="0" justifyLastLine="0" shrinkToFit="1" readingOrder="0"/>
    </dxf>
    <dxf>
      <font>
        <b val="0"/>
        <i val="0"/>
        <strike val="0"/>
        <condense val="0"/>
        <extend val="0"/>
        <outline val="0"/>
        <shadow val="0"/>
        <u val="none"/>
        <vertAlign val="baseline"/>
        <sz val="9"/>
        <color auto="1"/>
        <name val="ＭＳ 明朝"/>
        <scheme val="none"/>
      </font>
      <alignment horizontal="left" vertical="center" textRotation="0" wrapText="0" indent="0" justifyLastLine="0" shrinkToFit="1" readingOrder="0"/>
    </dxf>
    <dxf>
      <font>
        <b val="0"/>
        <i val="0"/>
        <strike val="0"/>
        <condense val="0"/>
        <extend val="0"/>
        <outline val="0"/>
        <shadow val="0"/>
        <u val="none"/>
        <vertAlign val="baseline"/>
        <sz val="9"/>
        <color auto="1"/>
        <name val="ＭＳ 明朝"/>
        <scheme val="none"/>
      </font>
      <alignment horizontal="left" vertical="center" textRotation="0" wrapText="0" indent="0" justifyLastLine="0" shrinkToFit="1" readingOrder="0"/>
    </dxf>
    <dxf>
      <font>
        <b val="0"/>
        <i val="0"/>
        <strike val="0"/>
        <condense val="0"/>
        <extend val="0"/>
        <outline val="0"/>
        <shadow val="0"/>
        <u val="none"/>
        <vertAlign val="baseline"/>
        <sz val="9"/>
        <color auto="1"/>
        <name val="ＭＳ 明朝"/>
        <scheme val="none"/>
      </font>
      <alignment horizontal="center" vertical="center" textRotation="0" wrapText="0" indent="0" justifyLastLine="0" shrinkToFit="1" readingOrder="0"/>
    </dxf>
    <dxf>
      <font>
        <b val="0"/>
        <i val="0"/>
        <strike val="0"/>
        <condense val="0"/>
        <extend val="0"/>
        <outline val="0"/>
        <shadow val="0"/>
        <u val="none"/>
        <vertAlign val="baseline"/>
        <sz val="9"/>
        <color auto="1"/>
        <name val="ＭＳ 明朝"/>
        <scheme val="none"/>
      </font>
      <alignment horizontal="center" vertical="center" textRotation="0" wrapText="0" indent="0" justifyLastLine="0" shrinkToFit="1" readingOrder="0"/>
    </dxf>
    <dxf>
      <font>
        <b val="0"/>
        <i val="0"/>
        <strike val="0"/>
        <condense val="0"/>
        <extend val="0"/>
        <outline val="0"/>
        <shadow val="0"/>
        <u val="none"/>
        <vertAlign val="baseline"/>
        <sz val="9"/>
        <color auto="1"/>
        <name val="ＭＳ 明朝"/>
        <scheme val="none"/>
      </font>
      <alignment horizontal="center" vertical="center" textRotation="0" wrapText="0" indent="0" justifyLastLine="0" shrinkToFit="0" readingOrder="0"/>
    </dxf>
    <dxf>
      <font>
        <b val="0"/>
        <i val="0"/>
        <strike val="0"/>
        <condense val="0"/>
        <extend val="0"/>
        <outline val="0"/>
        <shadow val="0"/>
        <u val="none"/>
        <vertAlign val="baseline"/>
        <sz val="9"/>
        <color auto="1"/>
        <name val="ＭＳ 明朝"/>
        <scheme val="none"/>
      </font>
      <alignment horizontal="left" vertical="center" textRotation="0" wrapText="0" indent="0" justifyLastLine="0" shrinkToFit="0" readingOrder="0"/>
    </dxf>
    <dxf>
      <font>
        <b val="0"/>
        <i val="0"/>
        <strike val="0"/>
        <condense val="0"/>
        <extend val="0"/>
        <outline val="0"/>
        <shadow val="0"/>
        <u val="none"/>
        <vertAlign val="baseline"/>
        <sz val="10"/>
        <color auto="1"/>
        <name val="ＭＳ 明朝"/>
        <scheme val="none"/>
      </font>
      <alignment horizontal="center" vertical="top" textRotation="0" wrapText="0" indent="0" justifyLastLine="0" shrinkToFit="0" readingOrder="0"/>
    </dxf>
    <dxf>
      <font>
        <b val="0"/>
        <i val="0"/>
        <strike val="0"/>
        <condense val="0"/>
        <extend val="0"/>
        <outline val="0"/>
        <shadow val="0"/>
        <u val="none"/>
        <vertAlign val="baseline"/>
        <sz val="11"/>
        <color auto="1"/>
        <name val="ＭＳ Ｐゴシック"/>
        <scheme val="none"/>
      </font>
      <alignment horizontal="left" vertical="center" textRotation="0" wrapText="0" indent="0" justifyLastLine="0" shrinkToFit="0" readingOrder="0"/>
    </dxf>
    <dxf>
      <font>
        <b val="0"/>
        <i val="0"/>
        <strike val="0"/>
        <condense val="0"/>
        <extend val="0"/>
        <outline val="0"/>
        <shadow val="0"/>
        <u val="none"/>
        <vertAlign val="baseline"/>
        <sz val="11"/>
        <color auto="1"/>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scheme val="none"/>
      </font>
      <numFmt numFmtId="176" formatCode="[$-411]ge\.m\.d;@"/>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scheme val="none"/>
      </font>
      <alignment horizontal="left" vertical="center" textRotation="0" wrapText="0" indent="0" justifyLastLine="0" shrinkToFit="0" readingOrder="0"/>
    </dxf>
    <dxf>
      <font>
        <b val="0"/>
        <i val="0"/>
        <strike val="0"/>
        <condense val="0"/>
        <extend val="0"/>
        <outline val="0"/>
        <shadow val="0"/>
        <u val="none"/>
        <vertAlign val="baseline"/>
        <sz val="11"/>
        <color auto="1"/>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top"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342900</xdr:colOff>
      <xdr:row>7</xdr:row>
      <xdr:rowOff>9525</xdr:rowOff>
    </xdr:from>
    <xdr:to>
      <xdr:col>10</xdr:col>
      <xdr:colOff>1047750</xdr:colOff>
      <xdr:row>7</xdr:row>
      <xdr:rowOff>200025</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5600700" y="1619250"/>
          <a:ext cx="704850" cy="190500"/>
        </a:xfrm>
        <a:prstGeom prst="ellipse">
          <a:avLst/>
        </a:prstGeom>
        <a:noFill/>
        <a:ln w="9525">
          <a:solidFill>
            <a:srgbClr val="000000"/>
          </a:solidFill>
          <a:round/>
          <a:headEnd/>
          <a:tailEnd/>
        </a:ln>
      </xdr:spPr>
    </xdr:sp>
    <xdr:clientData/>
  </xdr:twoCellAnchor>
  <xdr:twoCellAnchor>
    <xdr:from>
      <xdr:col>10</xdr:col>
      <xdr:colOff>342900</xdr:colOff>
      <xdr:row>10</xdr:row>
      <xdr:rowOff>9525</xdr:rowOff>
    </xdr:from>
    <xdr:to>
      <xdr:col>10</xdr:col>
      <xdr:colOff>1047750</xdr:colOff>
      <xdr:row>10</xdr:row>
      <xdr:rowOff>200025</xdr:rowOff>
    </xdr:to>
    <xdr:sp macro="" textlink="">
      <xdr:nvSpPr>
        <xdr:cNvPr id="3" name="Oval 2">
          <a:extLst>
            <a:ext uri="{FF2B5EF4-FFF2-40B4-BE49-F238E27FC236}">
              <a16:creationId xmlns:a16="http://schemas.microsoft.com/office/drawing/2014/main" id="{00000000-0008-0000-0400-000003000000}"/>
            </a:ext>
          </a:extLst>
        </xdr:cNvPr>
        <xdr:cNvSpPr>
          <a:spLocks noChangeArrowheads="1"/>
        </xdr:cNvSpPr>
      </xdr:nvSpPr>
      <xdr:spPr bwMode="auto">
        <a:xfrm>
          <a:off x="5600700" y="2247900"/>
          <a:ext cx="704850" cy="190500"/>
        </a:xfrm>
        <a:prstGeom prst="ellipse">
          <a:avLst/>
        </a:prstGeom>
        <a:noFill/>
        <a:ln w="9525">
          <a:solidFill>
            <a:srgbClr val="000000"/>
          </a:solidFill>
          <a:round/>
          <a:headEnd/>
          <a:tailEnd/>
        </a:ln>
      </xdr:spPr>
    </xdr:sp>
    <xdr:clientData/>
  </xdr:twoCellAnchor>
  <xdr:twoCellAnchor>
    <xdr:from>
      <xdr:col>10</xdr:col>
      <xdr:colOff>342900</xdr:colOff>
      <xdr:row>13</xdr:row>
      <xdr:rowOff>0</xdr:rowOff>
    </xdr:from>
    <xdr:to>
      <xdr:col>10</xdr:col>
      <xdr:colOff>1047750</xdr:colOff>
      <xdr:row>13</xdr:row>
      <xdr:rowOff>190500</xdr:rowOff>
    </xdr:to>
    <xdr:sp macro="" textlink="">
      <xdr:nvSpPr>
        <xdr:cNvPr id="4" name="Oval 2">
          <a:extLst>
            <a:ext uri="{FF2B5EF4-FFF2-40B4-BE49-F238E27FC236}">
              <a16:creationId xmlns:a16="http://schemas.microsoft.com/office/drawing/2014/main" id="{00000000-0008-0000-0400-000004000000}"/>
            </a:ext>
          </a:extLst>
        </xdr:cNvPr>
        <xdr:cNvSpPr>
          <a:spLocks noChangeArrowheads="1"/>
        </xdr:cNvSpPr>
      </xdr:nvSpPr>
      <xdr:spPr bwMode="auto">
        <a:xfrm>
          <a:off x="5600700" y="2867025"/>
          <a:ext cx="704850" cy="190500"/>
        </a:xfrm>
        <a:prstGeom prst="ellipse">
          <a:avLst/>
        </a:prstGeom>
        <a:noFill/>
        <a:ln w="9525">
          <a:solidFill>
            <a:srgbClr val="000000"/>
          </a:solidFill>
          <a:round/>
          <a:headEnd/>
          <a:tailEnd/>
        </a:ln>
      </xdr:spPr>
    </xdr:sp>
    <xdr:clientData/>
  </xdr:twoCellAnchor>
  <xdr:twoCellAnchor>
    <xdr:from>
      <xdr:col>10</xdr:col>
      <xdr:colOff>342900</xdr:colOff>
      <xdr:row>16</xdr:row>
      <xdr:rowOff>0</xdr:rowOff>
    </xdr:from>
    <xdr:to>
      <xdr:col>10</xdr:col>
      <xdr:colOff>1047750</xdr:colOff>
      <xdr:row>16</xdr:row>
      <xdr:rowOff>190500</xdr:rowOff>
    </xdr:to>
    <xdr:sp macro="" textlink="">
      <xdr:nvSpPr>
        <xdr:cNvPr id="5" name="Oval 2">
          <a:extLst>
            <a:ext uri="{FF2B5EF4-FFF2-40B4-BE49-F238E27FC236}">
              <a16:creationId xmlns:a16="http://schemas.microsoft.com/office/drawing/2014/main" id="{00000000-0008-0000-0400-000005000000}"/>
            </a:ext>
          </a:extLst>
        </xdr:cNvPr>
        <xdr:cNvSpPr>
          <a:spLocks noChangeArrowheads="1"/>
        </xdr:cNvSpPr>
      </xdr:nvSpPr>
      <xdr:spPr bwMode="auto">
        <a:xfrm>
          <a:off x="5600700" y="3495675"/>
          <a:ext cx="704850" cy="190500"/>
        </a:xfrm>
        <a:prstGeom prst="ellipse">
          <a:avLst/>
        </a:prstGeom>
        <a:noFill/>
        <a:ln w="9525">
          <a:solidFill>
            <a:srgbClr val="000000"/>
          </a:solidFill>
          <a:round/>
          <a:headEnd/>
          <a:tailEnd/>
        </a:ln>
      </xdr:spPr>
    </xdr:sp>
    <xdr:clientData/>
  </xdr:twoCellAnchor>
  <xdr:twoCellAnchor>
    <xdr:from>
      <xdr:col>10</xdr:col>
      <xdr:colOff>342900</xdr:colOff>
      <xdr:row>19</xdr:row>
      <xdr:rowOff>9525</xdr:rowOff>
    </xdr:from>
    <xdr:to>
      <xdr:col>10</xdr:col>
      <xdr:colOff>1047750</xdr:colOff>
      <xdr:row>19</xdr:row>
      <xdr:rowOff>200025</xdr:rowOff>
    </xdr:to>
    <xdr:sp macro="" textlink="">
      <xdr:nvSpPr>
        <xdr:cNvPr id="7" name="Oval 1">
          <a:extLst>
            <a:ext uri="{FF2B5EF4-FFF2-40B4-BE49-F238E27FC236}">
              <a16:creationId xmlns:a16="http://schemas.microsoft.com/office/drawing/2014/main" id="{00000000-0008-0000-0400-000007000000}"/>
            </a:ext>
          </a:extLst>
        </xdr:cNvPr>
        <xdr:cNvSpPr>
          <a:spLocks noChangeArrowheads="1"/>
        </xdr:cNvSpPr>
      </xdr:nvSpPr>
      <xdr:spPr bwMode="auto">
        <a:xfrm>
          <a:off x="5600700" y="1619250"/>
          <a:ext cx="704850" cy="190500"/>
        </a:xfrm>
        <a:prstGeom prst="ellipse">
          <a:avLst/>
        </a:prstGeom>
        <a:noFill/>
        <a:ln w="9525">
          <a:solidFill>
            <a:srgbClr val="000000"/>
          </a:solidFill>
          <a:round/>
          <a:headEnd/>
          <a:tailEnd/>
        </a:ln>
      </xdr:spPr>
    </xdr:sp>
    <xdr:clientData/>
  </xdr:twoCellAnchor>
  <xdr:twoCellAnchor>
    <xdr:from>
      <xdr:col>10</xdr:col>
      <xdr:colOff>342900</xdr:colOff>
      <xdr:row>22</xdr:row>
      <xdr:rowOff>9525</xdr:rowOff>
    </xdr:from>
    <xdr:to>
      <xdr:col>10</xdr:col>
      <xdr:colOff>1047750</xdr:colOff>
      <xdr:row>22</xdr:row>
      <xdr:rowOff>200025</xdr:rowOff>
    </xdr:to>
    <xdr:sp macro="" textlink="">
      <xdr:nvSpPr>
        <xdr:cNvPr id="8" name="Oval 2">
          <a:extLst>
            <a:ext uri="{FF2B5EF4-FFF2-40B4-BE49-F238E27FC236}">
              <a16:creationId xmlns:a16="http://schemas.microsoft.com/office/drawing/2014/main" id="{00000000-0008-0000-0400-000008000000}"/>
            </a:ext>
          </a:extLst>
        </xdr:cNvPr>
        <xdr:cNvSpPr>
          <a:spLocks noChangeArrowheads="1"/>
        </xdr:cNvSpPr>
      </xdr:nvSpPr>
      <xdr:spPr bwMode="auto">
        <a:xfrm>
          <a:off x="5600700" y="2247900"/>
          <a:ext cx="704850" cy="190500"/>
        </a:xfrm>
        <a:prstGeom prst="ellipse">
          <a:avLst/>
        </a:prstGeom>
        <a:noFill/>
        <a:ln w="9525">
          <a:solidFill>
            <a:srgbClr val="000000"/>
          </a:solidFill>
          <a:round/>
          <a:headEnd/>
          <a:tailEnd/>
        </a:ln>
      </xdr:spPr>
    </xdr:sp>
    <xdr:clientData/>
  </xdr:twoCellAnchor>
  <xdr:twoCellAnchor>
    <xdr:from>
      <xdr:col>10</xdr:col>
      <xdr:colOff>342900</xdr:colOff>
      <xdr:row>25</xdr:row>
      <xdr:rowOff>0</xdr:rowOff>
    </xdr:from>
    <xdr:to>
      <xdr:col>10</xdr:col>
      <xdr:colOff>1047750</xdr:colOff>
      <xdr:row>25</xdr:row>
      <xdr:rowOff>190500</xdr:rowOff>
    </xdr:to>
    <xdr:sp macro="" textlink="">
      <xdr:nvSpPr>
        <xdr:cNvPr id="9" name="Oval 2">
          <a:extLst>
            <a:ext uri="{FF2B5EF4-FFF2-40B4-BE49-F238E27FC236}">
              <a16:creationId xmlns:a16="http://schemas.microsoft.com/office/drawing/2014/main" id="{00000000-0008-0000-0400-000009000000}"/>
            </a:ext>
          </a:extLst>
        </xdr:cNvPr>
        <xdr:cNvSpPr>
          <a:spLocks noChangeArrowheads="1"/>
        </xdr:cNvSpPr>
      </xdr:nvSpPr>
      <xdr:spPr bwMode="auto">
        <a:xfrm>
          <a:off x="5600700" y="2867025"/>
          <a:ext cx="704850" cy="190500"/>
        </a:xfrm>
        <a:prstGeom prst="ellipse">
          <a:avLst/>
        </a:prstGeom>
        <a:noFill/>
        <a:ln w="9525">
          <a:solidFill>
            <a:srgbClr val="000000"/>
          </a:solidFill>
          <a:round/>
          <a:headEnd/>
          <a:tailEnd/>
        </a:ln>
      </xdr:spPr>
    </xdr:sp>
    <xdr:clientData/>
  </xdr:twoCellAnchor>
  <xdr:twoCellAnchor>
    <xdr:from>
      <xdr:col>10</xdr:col>
      <xdr:colOff>342900</xdr:colOff>
      <xdr:row>28</xdr:row>
      <xdr:rowOff>0</xdr:rowOff>
    </xdr:from>
    <xdr:to>
      <xdr:col>10</xdr:col>
      <xdr:colOff>1047750</xdr:colOff>
      <xdr:row>28</xdr:row>
      <xdr:rowOff>190500</xdr:rowOff>
    </xdr:to>
    <xdr:sp macro="" textlink="">
      <xdr:nvSpPr>
        <xdr:cNvPr id="10" name="Oval 2">
          <a:extLst>
            <a:ext uri="{FF2B5EF4-FFF2-40B4-BE49-F238E27FC236}">
              <a16:creationId xmlns:a16="http://schemas.microsoft.com/office/drawing/2014/main" id="{00000000-0008-0000-0400-00000A000000}"/>
            </a:ext>
          </a:extLst>
        </xdr:cNvPr>
        <xdr:cNvSpPr>
          <a:spLocks noChangeArrowheads="1"/>
        </xdr:cNvSpPr>
      </xdr:nvSpPr>
      <xdr:spPr bwMode="auto">
        <a:xfrm>
          <a:off x="5600700" y="3495675"/>
          <a:ext cx="704850" cy="190500"/>
        </a:xfrm>
        <a:prstGeom prst="ellipse">
          <a:avLst/>
        </a:prstGeom>
        <a:noFill/>
        <a:ln w="9525">
          <a:solidFill>
            <a:srgbClr val="000000"/>
          </a:solidFill>
          <a:round/>
          <a:headEnd/>
          <a:tailEnd/>
        </a:ln>
      </xdr:spPr>
    </xdr:sp>
    <xdr:clientData/>
  </xdr:twoCellAnchor>
  <xdr:twoCellAnchor>
    <xdr:from>
      <xdr:col>10</xdr:col>
      <xdr:colOff>342900</xdr:colOff>
      <xdr:row>31</xdr:row>
      <xdr:rowOff>9525</xdr:rowOff>
    </xdr:from>
    <xdr:to>
      <xdr:col>10</xdr:col>
      <xdr:colOff>1047750</xdr:colOff>
      <xdr:row>31</xdr:row>
      <xdr:rowOff>200025</xdr:rowOff>
    </xdr:to>
    <xdr:sp macro="" textlink="">
      <xdr:nvSpPr>
        <xdr:cNvPr id="11" name="Oval 1">
          <a:extLst>
            <a:ext uri="{FF2B5EF4-FFF2-40B4-BE49-F238E27FC236}">
              <a16:creationId xmlns:a16="http://schemas.microsoft.com/office/drawing/2014/main" id="{00000000-0008-0000-0400-00000B000000}"/>
            </a:ext>
          </a:extLst>
        </xdr:cNvPr>
        <xdr:cNvSpPr>
          <a:spLocks noChangeArrowheads="1"/>
        </xdr:cNvSpPr>
      </xdr:nvSpPr>
      <xdr:spPr bwMode="auto">
        <a:xfrm>
          <a:off x="5600700" y="1619250"/>
          <a:ext cx="704850" cy="190500"/>
        </a:xfrm>
        <a:prstGeom prst="ellipse">
          <a:avLst/>
        </a:prstGeom>
        <a:noFill/>
        <a:ln w="9525">
          <a:solidFill>
            <a:srgbClr val="000000"/>
          </a:solidFill>
          <a:round/>
          <a:headEnd/>
          <a:tailEnd/>
        </a:ln>
      </xdr:spPr>
    </xdr:sp>
    <xdr:clientData/>
  </xdr:twoCellAnchor>
  <xdr:twoCellAnchor>
    <xdr:from>
      <xdr:col>10</xdr:col>
      <xdr:colOff>342900</xdr:colOff>
      <xdr:row>34</xdr:row>
      <xdr:rowOff>9525</xdr:rowOff>
    </xdr:from>
    <xdr:to>
      <xdr:col>10</xdr:col>
      <xdr:colOff>1047750</xdr:colOff>
      <xdr:row>34</xdr:row>
      <xdr:rowOff>200025</xdr:rowOff>
    </xdr:to>
    <xdr:sp macro="" textlink="">
      <xdr:nvSpPr>
        <xdr:cNvPr id="12" name="Oval 2">
          <a:extLst>
            <a:ext uri="{FF2B5EF4-FFF2-40B4-BE49-F238E27FC236}">
              <a16:creationId xmlns:a16="http://schemas.microsoft.com/office/drawing/2014/main" id="{00000000-0008-0000-0400-00000C000000}"/>
            </a:ext>
          </a:extLst>
        </xdr:cNvPr>
        <xdr:cNvSpPr>
          <a:spLocks noChangeArrowheads="1"/>
        </xdr:cNvSpPr>
      </xdr:nvSpPr>
      <xdr:spPr bwMode="auto">
        <a:xfrm>
          <a:off x="5600700" y="2247900"/>
          <a:ext cx="704850" cy="190500"/>
        </a:xfrm>
        <a:prstGeom prst="ellipse">
          <a:avLst/>
        </a:prstGeom>
        <a:noFill/>
        <a:ln w="9525">
          <a:solidFill>
            <a:srgbClr val="000000"/>
          </a:solidFill>
          <a:round/>
          <a:headEnd/>
          <a:tailEnd/>
        </a:ln>
      </xdr:spPr>
    </xdr:sp>
    <xdr:clientData/>
  </xdr:twoCellAnchor>
  <xdr:twoCellAnchor>
    <xdr:from>
      <xdr:col>10</xdr:col>
      <xdr:colOff>342900</xdr:colOff>
      <xdr:row>37</xdr:row>
      <xdr:rowOff>0</xdr:rowOff>
    </xdr:from>
    <xdr:to>
      <xdr:col>10</xdr:col>
      <xdr:colOff>1047750</xdr:colOff>
      <xdr:row>37</xdr:row>
      <xdr:rowOff>190500</xdr:rowOff>
    </xdr:to>
    <xdr:sp macro="" textlink="">
      <xdr:nvSpPr>
        <xdr:cNvPr id="13" name="Oval 2">
          <a:extLst>
            <a:ext uri="{FF2B5EF4-FFF2-40B4-BE49-F238E27FC236}">
              <a16:creationId xmlns:a16="http://schemas.microsoft.com/office/drawing/2014/main" id="{00000000-0008-0000-0400-00000D000000}"/>
            </a:ext>
          </a:extLst>
        </xdr:cNvPr>
        <xdr:cNvSpPr>
          <a:spLocks noChangeArrowheads="1"/>
        </xdr:cNvSpPr>
      </xdr:nvSpPr>
      <xdr:spPr bwMode="auto">
        <a:xfrm>
          <a:off x="5600700" y="2867025"/>
          <a:ext cx="704850" cy="190500"/>
        </a:xfrm>
        <a:prstGeom prst="ellipse">
          <a:avLst/>
        </a:prstGeom>
        <a:noFill/>
        <a:ln w="9525">
          <a:solidFill>
            <a:srgbClr val="000000"/>
          </a:solidFill>
          <a:round/>
          <a:headEnd/>
          <a:tailEnd/>
        </a:ln>
      </xdr:spPr>
    </xdr:sp>
    <xdr:clientData/>
  </xdr:twoCellAnchor>
  <xdr:twoCellAnchor>
    <xdr:from>
      <xdr:col>10</xdr:col>
      <xdr:colOff>342900</xdr:colOff>
      <xdr:row>40</xdr:row>
      <xdr:rowOff>0</xdr:rowOff>
    </xdr:from>
    <xdr:to>
      <xdr:col>10</xdr:col>
      <xdr:colOff>1047750</xdr:colOff>
      <xdr:row>40</xdr:row>
      <xdr:rowOff>190500</xdr:rowOff>
    </xdr:to>
    <xdr:sp macro="" textlink="">
      <xdr:nvSpPr>
        <xdr:cNvPr id="14" name="Oval 2">
          <a:extLst>
            <a:ext uri="{FF2B5EF4-FFF2-40B4-BE49-F238E27FC236}">
              <a16:creationId xmlns:a16="http://schemas.microsoft.com/office/drawing/2014/main" id="{00000000-0008-0000-0400-00000E000000}"/>
            </a:ext>
          </a:extLst>
        </xdr:cNvPr>
        <xdr:cNvSpPr>
          <a:spLocks noChangeArrowheads="1"/>
        </xdr:cNvSpPr>
      </xdr:nvSpPr>
      <xdr:spPr bwMode="auto">
        <a:xfrm>
          <a:off x="5600700" y="3495675"/>
          <a:ext cx="704850" cy="190500"/>
        </a:xfrm>
        <a:prstGeom prst="ellipse">
          <a:avLst/>
        </a:prstGeom>
        <a:noFill/>
        <a:ln w="9525">
          <a:solidFill>
            <a:srgbClr val="000000"/>
          </a:solidFill>
          <a:round/>
          <a:headEnd/>
          <a:tailEnd/>
        </a:ln>
      </xdr:spPr>
    </xdr:sp>
    <xdr:clientData/>
  </xdr:twoCellAnchor>
  <xdr:twoCellAnchor>
    <xdr:from>
      <xdr:col>10</xdr:col>
      <xdr:colOff>342900</xdr:colOff>
      <xdr:row>43</xdr:row>
      <xdr:rowOff>0</xdr:rowOff>
    </xdr:from>
    <xdr:to>
      <xdr:col>10</xdr:col>
      <xdr:colOff>1047750</xdr:colOff>
      <xdr:row>43</xdr:row>
      <xdr:rowOff>190500</xdr:rowOff>
    </xdr:to>
    <xdr:sp macro="" textlink="">
      <xdr:nvSpPr>
        <xdr:cNvPr id="15" name="Oval 2">
          <a:extLst>
            <a:ext uri="{FF2B5EF4-FFF2-40B4-BE49-F238E27FC236}">
              <a16:creationId xmlns:a16="http://schemas.microsoft.com/office/drawing/2014/main" id="{00000000-0008-0000-0400-00000F000000}"/>
            </a:ext>
          </a:extLst>
        </xdr:cNvPr>
        <xdr:cNvSpPr>
          <a:spLocks noChangeArrowheads="1"/>
        </xdr:cNvSpPr>
      </xdr:nvSpPr>
      <xdr:spPr bwMode="auto">
        <a:xfrm>
          <a:off x="5600700" y="7896225"/>
          <a:ext cx="704850" cy="190500"/>
        </a:xfrm>
        <a:prstGeom prst="ellipse">
          <a:avLst/>
        </a:prstGeom>
        <a:noFill/>
        <a:ln w="9525">
          <a:solidFill>
            <a:srgbClr val="000000"/>
          </a:solidFill>
          <a:round/>
          <a:headEnd/>
          <a:tailEnd/>
        </a:ln>
      </xdr:spPr>
    </xdr:sp>
    <xdr:clientData/>
  </xdr:twoCellAnchor>
  <xdr:twoCellAnchor>
    <xdr:from>
      <xdr:col>10</xdr:col>
      <xdr:colOff>342900</xdr:colOff>
      <xdr:row>46</xdr:row>
      <xdr:rowOff>0</xdr:rowOff>
    </xdr:from>
    <xdr:to>
      <xdr:col>10</xdr:col>
      <xdr:colOff>1047750</xdr:colOff>
      <xdr:row>46</xdr:row>
      <xdr:rowOff>190500</xdr:rowOff>
    </xdr:to>
    <xdr:sp macro="" textlink="">
      <xdr:nvSpPr>
        <xdr:cNvPr id="16" name="Oval 2">
          <a:extLst>
            <a:ext uri="{FF2B5EF4-FFF2-40B4-BE49-F238E27FC236}">
              <a16:creationId xmlns:a16="http://schemas.microsoft.com/office/drawing/2014/main" id="{00000000-0008-0000-0400-000010000000}"/>
            </a:ext>
          </a:extLst>
        </xdr:cNvPr>
        <xdr:cNvSpPr>
          <a:spLocks noChangeArrowheads="1"/>
        </xdr:cNvSpPr>
      </xdr:nvSpPr>
      <xdr:spPr bwMode="auto">
        <a:xfrm>
          <a:off x="5600700" y="8524875"/>
          <a:ext cx="704850" cy="190500"/>
        </a:xfrm>
        <a:prstGeom prst="ellipse">
          <a:avLst/>
        </a:prstGeom>
        <a:noFill/>
        <a:ln w="9525">
          <a:solidFill>
            <a:srgbClr val="000000"/>
          </a:solidFill>
          <a:round/>
          <a:headEnd/>
          <a:tailEnd/>
        </a:ln>
      </xdr:spPr>
    </xdr:sp>
    <xdr:clientData/>
  </xdr:twoCellAnchor>
  <xdr:twoCellAnchor>
    <xdr:from>
      <xdr:col>10</xdr:col>
      <xdr:colOff>342900</xdr:colOff>
      <xdr:row>54</xdr:row>
      <xdr:rowOff>9525</xdr:rowOff>
    </xdr:from>
    <xdr:to>
      <xdr:col>10</xdr:col>
      <xdr:colOff>1047750</xdr:colOff>
      <xdr:row>54</xdr:row>
      <xdr:rowOff>200025</xdr:rowOff>
    </xdr:to>
    <xdr:sp macro="" textlink="">
      <xdr:nvSpPr>
        <xdr:cNvPr id="17" name="Oval 1">
          <a:extLst>
            <a:ext uri="{FF2B5EF4-FFF2-40B4-BE49-F238E27FC236}">
              <a16:creationId xmlns:a16="http://schemas.microsoft.com/office/drawing/2014/main" id="{5B8B2F23-A073-4056-8566-F36D90D5B3E3}"/>
            </a:ext>
          </a:extLst>
        </xdr:cNvPr>
        <xdr:cNvSpPr>
          <a:spLocks noChangeArrowheads="1"/>
        </xdr:cNvSpPr>
      </xdr:nvSpPr>
      <xdr:spPr bwMode="auto">
        <a:xfrm>
          <a:off x="5082540" y="1586865"/>
          <a:ext cx="704850" cy="190500"/>
        </a:xfrm>
        <a:prstGeom prst="ellipse">
          <a:avLst/>
        </a:prstGeom>
        <a:noFill/>
        <a:ln w="9525">
          <a:solidFill>
            <a:srgbClr val="000000"/>
          </a:solidFill>
          <a:round/>
          <a:headEnd/>
          <a:tailEnd/>
        </a:ln>
      </xdr:spPr>
    </xdr:sp>
    <xdr:clientData/>
  </xdr:twoCellAnchor>
  <xdr:twoCellAnchor>
    <xdr:from>
      <xdr:col>10</xdr:col>
      <xdr:colOff>342900</xdr:colOff>
      <xdr:row>57</xdr:row>
      <xdr:rowOff>9525</xdr:rowOff>
    </xdr:from>
    <xdr:to>
      <xdr:col>10</xdr:col>
      <xdr:colOff>1047750</xdr:colOff>
      <xdr:row>57</xdr:row>
      <xdr:rowOff>200025</xdr:rowOff>
    </xdr:to>
    <xdr:sp macro="" textlink="">
      <xdr:nvSpPr>
        <xdr:cNvPr id="18" name="Oval 2">
          <a:extLst>
            <a:ext uri="{FF2B5EF4-FFF2-40B4-BE49-F238E27FC236}">
              <a16:creationId xmlns:a16="http://schemas.microsoft.com/office/drawing/2014/main" id="{F9ACD229-D75B-4D9D-9979-6DD3091351DA}"/>
            </a:ext>
          </a:extLst>
        </xdr:cNvPr>
        <xdr:cNvSpPr>
          <a:spLocks noChangeArrowheads="1"/>
        </xdr:cNvSpPr>
      </xdr:nvSpPr>
      <xdr:spPr bwMode="auto">
        <a:xfrm>
          <a:off x="5082540" y="2204085"/>
          <a:ext cx="704850" cy="190500"/>
        </a:xfrm>
        <a:prstGeom prst="ellipse">
          <a:avLst/>
        </a:prstGeom>
        <a:noFill/>
        <a:ln w="9525">
          <a:solidFill>
            <a:srgbClr val="000000"/>
          </a:solidFill>
          <a:round/>
          <a:headEnd/>
          <a:tailEnd/>
        </a:ln>
      </xdr:spPr>
    </xdr:sp>
    <xdr:clientData/>
  </xdr:twoCellAnchor>
  <xdr:twoCellAnchor>
    <xdr:from>
      <xdr:col>10</xdr:col>
      <xdr:colOff>342900</xdr:colOff>
      <xdr:row>60</xdr:row>
      <xdr:rowOff>0</xdr:rowOff>
    </xdr:from>
    <xdr:to>
      <xdr:col>10</xdr:col>
      <xdr:colOff>1047750</xdr:colOff>
      <xdr:row>60</xdr:row>
      <xdr:rowOff>190500</xdr:rowOff>
    </xdr:to>
    <xdr:sp macro="" textlink="">
      <xdr:nvSpPr>
        <xdr:cNvPr id="19" name="Oval 2">
          <a:extLst>
            <a:ext uri="{FF2B5EF4-FFF2-40B4-BE49-F238E27FC236}">
              <a16:creationId xmlns:a16="http://schemas.microsoft.com/office/drawing/2014/main" id="{3657C09F-F198-4869-A3F2-35C25098CB1A}"/>
            </a:ext>
          </a:extLst>
        </xdr:cNvPr>
        <xdr:cNvSpPr>
          <a:spLocks noChangeArrowheads="1"/>
        </xdr:cNvSpPr>
      </xdr:nvSpPr>
      <xdr:spPr bwMode="auto">
        <a:xfrm>
          <a:off x="5082540" y="2811780"/>
          <a:ext cx="704850" cy="190500"/>
        </a:xfrm>
        <a:prstGeom prst="ellipse">
          <a:avLst/>
        </a:prstGeom>
        <a:noFill/>
        <a:ln w="9525">
          <a:solidFill>
            <a:srgbClr val="000000"/>
          </a:solidFill>
          <a:round/>
          <a:headEnd/>
          <a:tailEnd/>
        </a:ln>
      </xdr:spPr>
    </xdr:sp>
    <xdr:clientData/>
  </xdr:twoCellAnchor>
  <xdr:twoCellAnchor>
    <xdr:from>
      <xdr:col>10</xdr:col>
      <xdr:colOff>342900</xdr:colOff>
      <xdr:row>63</xdr:row>
      <xdr:rowOff>0</xdr:rowOff>
    </xdr:from>
    <xdr:to>
      <xdr:col>10</xdr:col>
      <xdr:colOff>1047750</xdr:colOff>
      <xdr:row>63</xdr:row>
      <xdr:rowOff>190500</xdr:rowOff>
    </xdr:to>
    <xdr:sp macro="" textlink="">
      <xdr:nvSpPr>
        <xdr:cNvPr id="20" name="Oval 2">
          <a:extLst>
            <a:ext uri="{FF2B5EF4-FFF2-40B4-BE49-F238E27FC236}">
              <a16:creationId xmlns:a16="http://schemas.microsoft.com/office/drawing/2014/main" id="{3CDBB2F2-E3F0-4BA6-A80F-329394E11DAE}"/>
            </a:ext>
          </a:extLst>
        </xdr:cNvPr>
        <xdr:cNvSpPr>
          <a:spLocks noChangeArrowheads="1"/>
        </xdr:cNvSpPr>
      </xdr:nvSpPr>
      <xdr:spPr bwMode="auto">
        <a:xfrm>
          <a:off x="5082540" y="3429000"/>
          <a:ext cx="704850" cy="190500"/>
        </a:xfrm>
        <a:prstGeom prst="ellipse">
          <a:avLst/>
        </a:prstGeom>
        <a:noFill/>
        <a:ln w="9525">
          <a:solidFill>
            <a:srgbClr val="000000"/>
          </a:solidFill>
          <a:round/>
          <a:headEnd/>
          <a:tailEnd/>
        </a:ln>
      </xdr:spPr>
    </xdr:sp>
    <xdr:clientData/>
  </xdr:twoCellAnchor>
  <xdr:twoCellAnchor>
    <xdr:from>
      <xdr:col>10</xdr:col>
      <xdr:colOff>342900</xdr:colOff>
      <xdr:row>66</xdr:row>
      <xdr:rowOff>9525</xdr:rowOff>
    </xdr:from>
    <xdr:to>
      <xdr:col>10</xdr:col>
      <xdr:colOff>1047750</xdr:colOff>
      <xdr:row>66</xdr:row>
      <xdr:rowOff>200025</xdr:rowOff>
    </xdr:to>
    <xdr:sp macro="" textlink="">
      <xdr:nvSpPr>
        <xdr:cNvPr id="21" name="Oval 1">
          <a:extLst>
            <a:ext uri="{FF2B5EF4-FFF2-40B4-BE49-F238E27FC236}">
              <a16:creationId xmlns:a16="http://schemas.microsoft.com/office/drawing/2014/main" id="{69BEAAFA-2C18-4E62-BA99-30CA7FB5EC77}"/>
            </a:ext>
          </a:extLst>
        </xdr:cNvPr>
        <xdr:cNvSpPr>
          <a:spLocks noChangeArrowheads="1"/>
        </xdr:cNvSpPr>
      </xdr:nvSpPr>
      <xdr:spPr bwMode="auto">
        <a:xfrm>
          <a:off x="5082540" y="4055745"/>
          <a:ext cx="704850" cy="190500"/>
        </a:xfrm>
        <a:prstGeom prst="ellipse">
          <a:avLst/>
        </a:prstGeom>
        <a:noFill/>
        <a:ln w="9525">
          <a:solidFill>
            <a:srgbClr val="000000"/>
          </a:solidFill>
          <a:round/>
          <a:headEnd/>
          <a:tailEnd/>
        </a:ln>
      </xdr:spPr>
    </xdr:sp>
    <xdr:clientData/>
  </xdr:twoCellAnchor>
  <xdr:twoCellAnchor>
    <xdr:from>
      <xdr:col>10</xdr:col>
      <xdr:colOff>342900</xdr:colOff>
      <xdr:row>69</xdr:row>
      <xdr:rowOff>9525</xdr:rowOff>
    </xdr:from>
    <xdr:to>
      <xdr:col>10</xdr:col>
      <xdr:colOff>1047750</xdr:colOff>
      <xdr:row>69</xdr:row>
      <xdr:rowOff>200025</xdr:rowOff>
    </xdr:to>
    <xdr:sp macro="" textlink="">
      <xdr:nvSpPr>
        <xdr:cNvPr id="22" name="Oval 2">
          <a:extLst>
            <a:ext uri="{FF2B5EF4-FFF2-40B4-BE49-F238E27FC236}">
              <a16:creationId xmlns:a16="http://schemas.microsoft.com/office/drawing/2014/main" id="{D3FE67EF-C8F7-4724-AE4A-DDE47FCF7391}"/>
            </a:ext>
          </a:extLst>
        </xdr:cNvPr>
        <xdr:cNvSpPr>
          <a:spLocks noChangeArrowheads="1"/>
        </xdr:cNvSpPr>
      </xdr:nvSpPr>
      <xdr:spPr bwMode="auto">
        <a:xfrm>
          <a:off x="5082540" y="4672965"/>
          <a:ext cx="704850" cy="190500"/>
        </a:xfrm>
        <a:prstGeom prst="ellipse">
          <a:avLst/>
        </a:prstGeom>
        <a:noFill/>
        <a:ln w="9525">
          <a:solidFill>
            <a:srgbClr val="000000"/>
          </a:solidFill>
          <a:round/>
          <a:headEnd/>
          <a:tailEnd/>
        </a:ln>
      </xdr:spPr>
    </xdr:sp>
    <xdr:clientData/>
  </xdr:twoCellAnchor>
  <xdr:twoCellAnchor>
    <xdr:from>
      <xdr:col>10</xdr:col>
      <xdr:colOff>342900</xdr:colOff>
      <xdr:row>72</xdr:row>
      <xdr:rowOff>0</xdr:rowOff>
    </xdr:from>
    <xdr:to>
      <xdr:col>10</xdr:col>
      <xdr:colOff>1047750</xdr:colOff>
      <xdr:row>72</xdr:row>
      <xdr:rowOff>190500</xdr:rowOff>
    </xdr:to>
    <xdr:sp macro="" textlink="">
      <xdr:nvSpPr>
        <xdr:cNvPr id="23" name="Oval 2">
          <a:extLst>
            <a:ext uri="{FF2B5EF4-FFF2-40B4-BE49-F238E27FC236}">
              <a16:creationId xmlns:a16="http://schemas.microsoft.com/office/drawing/2014/main" id="{27A44552-2947-4101-9C2F-2B635FE6697C}"/>
            </a:ext>
          </a:extLst>
        </xdr:cNvPr>
        <xdr:cNvSpPr>
          <a:spLocks noChangeArrowheads="1"/>
        </xdr:cNvSpPr>
      </xdr:nvSpPr>
      <xdr:spPr bwMode="auto">
        <a:xfrm>
          <a:off x="5082540" y="5280660"/>
          <a:ext cx="704850" cy="190500"/>
        </a:xfrm>
        <a:prstGeom prst="ellipse">
          <a:avLst/>
        </a:prstGeom>
        <a:noFill/>
        <a:ln w="9525">
          <a:solidFill>
            <a:srgbClr val="000000"/>
          </a:solidFill>
          <a:round/>
          <a:headEnd/>
          <a:tailEnd/>
        </a:ln>
      </xdr:spPr>
    </xdr:sp>
    <xdr:clientData/>
  </xdr:twoCellAnchor>
  <xdr:twoCellAnchor>
    <xdr:from>
      <xdr:col>10</xdr:col>
      <xdr:colOff>342900</xdr:colOff>
      <xdr:row>75</xdr:row>
      <xdr:rowOff>0</xdr:rowOff>
    </xdr:from>
    <xdr:to>
      <xdr:col>10</xdr:col>
      <xdr:colOff>1047750</xdr:colOff>
      <xdr:row>75</xdr:row>
      <xdr:rowOff>190500</xdr:rowOff>
    </xdr:to>
    <xdr:sp macro="" textlink="">
      <xdr:nvSpPr>
        <xdr:cNvPr id="24" name="Oval 2">
          <a:extLst>
            <a:ext uri="{FF2B5EF4-FFF2-40B4-BE49-F238E27FC236}">
              <a16:creationId xmlns:a16="http://schemas.microsoft.com/office/drawing/2014/main" id="{AFB527A2-62DC-4857-AB12-66D6677831E2}"/>
            </a:ext>
          </a:extLst>
        </xdr:cNvPr>
        <xdr:cNvSpPr>
          <a:spLocks noChangeArrowheads="1"/>
        </xdr:cNvSpPr>
      </xdr:nvSpPr>
      <xdr:spPr bwMode="auto">
        <a:xfrm>
          <a:off x="5082540" y="5897880"/>
          <a:ext cx="704850" cy="190500"/>
        </a:xfrm>
        <a:prstGeom prst="ellipse">
          <a:avLst/>
        </a:prstGeom>
        <a:noFill/>
        <a:ln w="9525">
          <a:solidFill>
            <a:srgbClr val="000000"/>
          </a:solidFill>
          <a:round/>
          <a:headEnd/>
          <a:tailEnd/>
        </a:ln>
      </xdr:spPr>
    </xdr:sp>
    <xdr:clientData/>
  </xdr:twoCellAnchor>
  <xdr:twoCellAnchor>
    <xdr:from>
      <xdr:col>10</xdr:col>
      <xdr:colOff>342900</xdr:colOff>
      <xdr:row>78</xdr:row>
      <xdr:rowOff>9525</xdr:rowOff>
    </xdr:from>
    <xdr:to>
      <xdr:col>10</xdr:col>
      <xdr:colOff>1047750</xdr:colOff>
      <xdr:row>78</xdr:row>
      <xdr:rowOff>200025</xdr:rowOff>
    </xdr:to>
    <xdr:sp macro="" textlink="">
      <xdr:nvSpPr>
        <xdr:cNvPr id="25" name="Oval 1">
          <a:extLst>
            <a:ext uri="{FF2B5EF4-FFF2-40B4-BE49-F238E27FC236}">
              <a16:creationId xmlns:a16="http://schemas.microsoft.com/office/drawing/2014/main" id="{9AB92607-A3E2-42DC-943C-21BB5FCECA41}"/>
            </a:ext>
          </a:extLst>
        </xdr:cNvPr>
        <xdr:cNvSpPr>
          <a:spLocks noChangeArrowheads="1"/>
        </xdr:cNvSpPr>
      </xdr:nvSpPr>
      <xdr:spPr bwMode="auto">
        <a:xfrm>
          <a:off x="5082540" y="6524625"/>
          <a:ext cx="704850" cy="190500"/>
        </a:xfrm>
        <a:prstGeom prst="ellipse">
          <a:avLst/>
        </a:prstGeom>
        <a:noFill/>
        <a:ln w="9525">
          <a:solidFill>
            <a:srgbClr val="000000"/>
          </a:solidFill>
          <a:round/>
          <a:headEnd/>
          <a:tailEnd/>
        </a:ln>
      </xdr:spPr>
    </xdr:sp>
    <xdr:clientData/>
  </xdr:twoCellAnchor>
  <xdr:twoCellAnchor>
    <xdr:from>
      <xdr:col>10</xdr:col>
      <xdr:colOff>342900</xdr:colOff>
      <xdr:row>81</xdr:row>
      <xdr:rowOff>9525</xdr:rowOff>
    </xdr:from>
    <xdr:to>
      <xdr:col>10</xdr:col>
      <xdr:colOff>1047750</xdr:colOff>
      <xdr:row>81</xdr:row>
      <xdr:rowOff>200025</xdr:rowOff>
    </xdr:to>
    <xdr:sp macro="" textlink="">
      <xdr:nvSpPr>
        <xdr:cNvPr id="26" name="Oval 2">
          <a:extLst>
            <a:ext uri="{FF2B5EF4-FFF2-40B4-BE49-F238E27FC236}">
              <a16:creationId xmlns:a16="http://schemas.microsoft.com/office/drawing/2014/main" id="{2CE43D71-F7DE-472E-92CA-5527FDB87CD2}"/>
            </a:ext>
          </a:extLst>
        </xdr:cNvPr>
        <xdr:cNvSpPr>
          <a:spLocks noChangeArrowheads="1"/>
        </xdr:cNvSpPr>
      </xdr:nvSpPr>
      <xdr:spPr bwMode="auto">
        <a:xfrm>
          <a:off x="5082540" y="7141845"/>
          <a:ext cx="704850" cy="190500"/>
        </a:xfrm>
        <a:prstGeom prst="ellipse">
          <a:avLst/>
        </a:prstGeom>
        <a:noFill/>
        <a:ln w="9525">
          <a:solidFill>
            <a:srgbClr val="000000"/>
          </a:solidFill>
          <a:round/>
          <a:headEnd/>
          <a:tailEnd/>
        </a:ln>
      </xdr:spPr>
    </xdr:sp>
    <xdr:clientData/>
  </xdr:twoCellAnchor>
  <xdr:twoCellAnchor>
    <xdr:from>
      <xdr:col>10</xdr:col>
      <xdr:colOff>342900</xdr:colOff>
      <xdr:row>84</xdr:row>
      <xdr:rowOff>0</xdr:rowOff>
    </xdr:from>
    <xdr:to>
      <xdr:col>10</xdr:col>
      <xdr:colOff>1047750</xdr:colOff>
      <xdr:row>84</xdr:row>
      <xdr:rowOff>190500</xdr:rowOff>
    </xdr:to>
    <xdr:sp macro="" textlink="">
      <xdr:nvSpPr>
        <xdr:cNvPr id="27" name="Oval 2">
          <a:extLst>
            <a:ext uri="{FF2B5EF4-FFF2-40B4-BE49-F238E27FC236}">
              <a16:creationId xmlns:a16="http://schemas.microsoft.com/office/drawing/2014/main" id="{D70A120D-1184-4209-87DE-F100213EA41D}"/>
            </a:ext>
          </a:extLst>
        </xdr:cNvPr>
        <xdr:cNvSpPr>
          <a:spLocks noChangeArrowheads="1"/>
        </xdr:cNvSpPr>
      </xdr:nvSpPr>
      <xdr:spPr bwMode="auto">
        <a:xfrm>
          <a:off x="5082540" y="7749540"/>
          <a:ext cx="704850" cy="190500"/>
        </a:xfrm>
        <a:prstGeom prst="ellipse">
          <a:avLst/>
        </a:prstGeom>
        <a:noFill/>
        <a:ln w="9525">
          <a:solidFill>
            <a:srgbClr val="000000"/>
          </a:solidFill>
          <a:round/>
          <a:headEnd/>
          <a:tailEnd/>
        </a:ln>
      </xdr:spPr>
    </xdr:sp>
    <xdr:clientData/>
  </xdr:twoCellAnchor>
  <xdr:twoCellAnchor>
    <xdr:from>
      <xdr:col>10</xdr:col>
      <xdr:colOff>342900</xdr:colOff>
      <xdr:row>87</xdr:row>
      <xdr:rowOff>0</xdr:rowOff>
    </xdr:from>
    <xdr:to>
      <xdr:col>10</xdr:col>
      <xdr:colOff>1047750</xdr:colOff>
      <xdr:row>87</xdr:row>
      <xdr:rowOff>190500</xdr:rowOff>
    </xdr:to>
    <xdr:sp macro="" textlink="">
      <xdr:nvSpPr>
        <xdr:cNvPr id="28" name="Oval 2">
          <a:extLst>
            <a:ext uri="{FF2B5EF4-FFF2-40B4-BE49-F238E27FC236}">
              <a16:creationId xmlns:a16="http://schemas.microsoft.com/office/drawing/2014/main" id="{E1F4D11D-9B6D-41C5-9E59-C69DA88ECA23}"/>
            </a:ext>
          </a:extLst>
        </xdr:cNvPr>
        <xdr:cNvSpPr>
          <a:spLocks noChangeArrowheads="1"/>
        </xdr:cNvSpPr>
      </xdr:nvSpPr>
      <xdr:spPr bwMode="auto">
        <a:xfrm>
          <a:off x="5082540" y="8366760"/>
          <a:ext cx="704850" cy="190500"/>
        </a:xfrm>
        <a:prstGeom prst="ellipse">
          <a:avLst/>
        </a:prstGeom>
        <a:noFill/>
        <a:ln w="9525">
          <a:solidFill>
            <a:srgbClr val="000000"/>
          </a:solidFill>
          <a:round/>
          <a:headEnd/>
          <a:tailEnd/>
        </a:ln>
      </xdr:spPr>
    </xdr:sp>
    <xdr:clientData/>
  </xdr:twoCellAnchor>
  <xdr:twoCellAnchor>
    <xdr:from>
      <xdr:col>10</xdr:col>
      <xdr:colOff>342900</xdr:colOff>
      <xdr:row>90</xdr:row>
      <xdr:rowOff>0</xdr:rowOff>
    </xdr:from>
    <xdr:to>
      <xdr:col>10</xdr:col>
      <xdr:colOff>1047750</xdr:colOff>
      <xdr:row>90</xdr:row>
      <xdr:rowOff>190500</xdr:rowOff>
    </xdr:to>
    <xdr:sp macro="" textlink="">
      <xdr:nvSpPr>
        <xdr:cNvPr id="29" name="Oval 2">
          <a:extLst>
            <a:ext uri="{FF2B5EF4-FFF2-40B4-BE49-F238E27FC236}">
              <a16:creationId xmlns:a16="http://schemas.microsoft.com/office/drawing/2014/main" id="{A40CB351-77D4-4B4D-87CD-A88317D287BC}"/>
            </a:ext>
          </a:extLst>
        </xdr:cNvPr>
        <xdr:cNvSpPr>
          <a:spLocks noChangeArrowheads="1"/>
        </xdr:cNvSpPr>
      </xdr:nvSpPr>
      <xdr:spPr bwMode="auto">
        <a:xfrm>
          <a:off x="5082540" y="8983980"/>
          <a:ext cx="704850" cy="190500"/>
        </a:xfrm>
        <a:prstGeom prst="ellipse">
          <a:avLst/>
        </a:prstGeom>
        <a:noFill/>
        <a:ln w="9525">
          <a:solidFill>
            <a:srgbClr val="000000"/>
          </a:solidFill>
          <a:round/>
          <a:headEnd/>
          <a:tailEnd/>
        </a:ln>
      </xdr:spPr>
    </xdr:sp>
    <xdr:clientData/>
  </xdr:twoCellAnchor>
  <xdr:twoCellAnchor>
    <xdr:from>
      <xdr:col>10</xdr:col>
      <xdr:colOff>342900</xdr:colOff>
      <xdr:row>93</xdr:row>
      <xdr:rowOff>0</xdr:rowOff>
    </xdr:from>
    <xdr:to>
      <xdr:col>10</xdr:col>
      <xdr:colOff>1047750</xdr:colOff>
      <xdr:row>93</xdr:row>
      <xdr:rowOff>190500</xdr:rowOff>
    </xdr:to>
    <xdr:sp macro="" textlink="">
      <xdr:nvSpPr>
        <xdr:cNvPr id="30" name="Oval 2">
          <a:extLst>
            <a:ext uri="{FF2B5EF4-FFF2-40B4-BE49-F238E27FC236}">
              <a16:creationId xmlns:a16="http://schemas.microsoft.com/office/drawing/2014/main" id="{1B90AEAB-457C-4920-8737-520FC36C4245}"/>
            </a:ext>
          </a:extLst>
        </xdr:cNvPr>
        <xdr:cNvSpPr>
          <a:spLocks noChangeArrowheads="1"/>
        </xdr:cNvSpPr>
      </xdr:nvSpPr>
      <xdr:spPr bwMode="auto">
        <a:xfrm>
          <a:off x="5082540" y="9601200"/>
          <a:ext cx="704850" cy="190500"/>
        </a:xfrm>
        <a:prstGeom prst="ellipse">
          <a:avLst/>
        </a:prstGeom>
        <a:noFill/>
        <a:ln w="9525">
          <a:solidFill>
            <a:srgbClr val="000000"/>
          </a:solidFill>
          <a:round/>
          <a:headEnd/>
          <a:tailEnd/>
        </a:ln>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登録名簿テーブル" displayName="登録名簿テーブル" ref="A5:F106" totalsRowShown="0" headerRowDxfId="36" dataDxfId="35">
  <autoFilter ref="A5:F106" xr:uid="{00000000-0009-0000-0100-000001000000}"/>
  <tableColumns count="6">
    <tableColumn id="3" xr3:uid="{00000000-0010-0000-0000-000003000000}" name="管理番号" dataDxfId="34"/>
    <tableColumn id="10" xr3:uid="{00000000-0010-0000-0000-00000A000000}" name="氏名" dataDxfId="33"/>
    <tableColumn id="15" xr3:uid="{00000000-0010-0000-0000-00000F000000}" name="性別" dataDxfId="32"/>
    <tableColumn id="16" xr3:uid="{00000000-0010-0000-0000-000010000000}" name="生年月日" dataDxfId="31">
      <calculatedColumnFormula>#REF!</calculatedColumnFormula>
    </tableColumn>
    <tableColumn id="19" xr3:uid="{00000000-0010-0000-0000-000013000000}" name="郵便番号" dataDxfId="30"/>
    <tableColumn id="20" xr3:uid="{00000000-0010-0000-0000-000014000000}" name="住所" dataDxfId="29"/>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利用者テーブル" displayName="利用者テーブル" ref="A1:R51" totalsRowShown="0" headerRowDxfId="28" dataDxfId="27">
  <autoFilter ref="A1:R51" xr:uid="{00000000-0009-0000-0100-000003000000}"/>
  <sortState xmlns:xlrd2="http://schemas.microsoft.com/office/spreadsheetml/2017/richdata2" ref="A2:P28">
    <sortCondition ref="A1:A28"/>
  </sortState>
  <tableColumns count="18">
    <tableColumn id="1" xr3:uid="{00000000-0010-0000-0100-000001000000}" name="証明書番号" dataDxfId="26"/>
    <tableColumn id="12" xr3:uid="{00000000-0010-0000-0100-00000C000000}" name="発行日" dataDxfId="25"/>
    <tableColumn id="2" xr3:uid="{00000000-0010-0000-0100-000002000000}" name="利用日" dataDxfId="24"/>
    <tableColumn id="3" xr3:uid="{00000000-0010-0000-0100-000003000000}" name="ゴルフ場" dataDxfId="23"/>
    <tableColumn id="4" xr3:uid="{00000000-0010-0000-0100-000004000000}" name="利用目的" dataDxfId="22"/>
    <tableColumn id="5" xr3:uid="{00000000-0010-0000-0100-000005000000}" name="利用者1" dataDxfId="21"/>
    <tableColumn id="11" xr3:uid="{00000000-0010-0000-0100-00000B000000}" name="M1" dataDxfId="20"/>
    <tableColumn id="6" xr3:uid="{00000000-0010-0000-0100-000006000000}" name="利用者2" dataDxfId="19"/>
    <tableColumn id="14" xr3:uid="{00000000-0010-0000-0100-00000E000000}" name="M2" dataDxfId="18"/>
    <tableColumn id="7" xr3:uid="{00000000-0010-0000-0100-000007000000}" name="利用者3" dataDxfId="17"/>
    <tableColumn id="15" xr3:uid="{00000000-0010-0000-0100-00000F000000}" name="M3" dataDxfId="16"/>
    <tableColumn id="8" xr3:uid="{00000000-0010-0000-0100-000008000000}" name="利用者4" dataDxfId="15"/>
    <tableColumn id="16" xr3:uid="{00000000-0010-0000-0100-000010000000}" name="M4" dataDxfId="14"/>
    <tableColumn id="9" xr3:uid="{00000000-0010-0000-0100-000009000000}" name="利用者5" dataDxfId="13"/>
    <tableColumn id="17" xr3:uid="{00000000-0010-0000-0100-000011000000}" name="M5" dataDxfId="12"/>
    <tableColumn id="10" xr3:uid="{00000000-0010-0000-0100-00000A000000}" name="利用者6" dataDxfId="11"/>
    <tableColumn id="18" xr3:uid="{00000000-0010-0000-0100-000012000000}" name="M6" dataDxfId="10"/>
    <tableColumn id="19" xr3:uid="{00000000-0010-0000-0100-000013000000}" name="利用人数" dataDxfId="9">
      <calculatedColumnFormula>COUNTA(利用者テーブル[[#This Row],[利用者1]],利用者テーブル[[#This Row],[利用者2]],利用者テーブル[[#This Row],[利用者3]],利用者テーブル[[#This Row],[利用者4]],利用者テーブル[[#This Row],[利用者5]],利用者テーブル[[#This Row],[利用者6]])</calculatedColumnFormula>
    </tableColumn>
  </tableColumns>
  <tableStyleInfo name="TableStyleMedium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コーステーブル" displayName="コーステーブル" ref="A1:G101" totalsRowShown="0" headerRowDxfId="8" dataDxfId="7">
  <autoFilter ref="A1:G101" xr:uid="{00000000-0009-0000-0100-000002000000}"/>
  <sortState xmlns:xlrd2="http://schemas.microsoft.com/office/spreadsheetml/2017/richdata2" ref="A2:G100">
    <sortCondition ref="A1:A100"/>
  </sortState>
  <tableColumns count="7">
    <tableColumn id="4" xr3:uid="{00000000-0010-0000-0200-000004000000}" name="管理番号" dataDxfId="6"/>
    <tableColumn id="1" xr3:uid="{00000000-0010-0000-0200-000001000000}" name="名称" dataDxfId="5"/>
    <tableColumn id="2" xr3:uid="{00000000-0010-0000-0200-000002000000}" name="郵便番号" dataDxfId="4"/>
    <tableColumn id="3" xr3:uid="{00000000-0010-0000-0200-000003000000}" name="所在地" dataDxfId="3"/>
    <tableColumn id="5" xr3:uid="{00000000-0010-0000-0200-000005000000}" name="電話番号" dataDxfId="2"/>
    <tableColumn id="7" xr3:uid="{00000000-0010-0000-0200-000007000000}" name="予約" dataDxfId="1"/>
    <tableColumn id="6" xr3:uid="{00000000-0010-0000-0200-000006000000}" name="FAX" dataDxfId="0"/>
  </tableColumns>
  <tableStyleInfo name="TableStyleMedium1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106"/>
  <sheetViews>
    <sheetView showGridLines="0" tabSelected="1" workbookViewId="0">
      <selection activeCell="E22" sqref="E22"/>
    </sheetView>
  </sheetViews>
  <sheetFormatPr defaultColWidth="9" defaultRowHeight="12.75"/>
  <cols>
    <col min="1" max="1" width="11.796875" style="1" bestFit="1" customWidth="1"/>
    <col min="2" max="2" width="13.46484375" style="1" customWidth="1"/>
    <col min="3" max="3" width="7.796875" style="1" bestFit="1" customWidth="1"/>
    <col min="4" max="4" width="11.46484375" style="1" customWidth="1"/>
    <col min="5" max="5" width="11.796875" style="1" bestFit="1" customWidth="1"/>
    <col min="6" max="6" width="56.86328125" style="1" customWidth="1"/>
    <col min="7" max="16384" width="9" style="1"/>
  </cols>
  <sheetData>
    <row r="1" spans="1:8">
      <c r="A1" s="30" t="s">
        <v>89</v>
      </c>
      <c r="B1" s="93" t="s">
        <v>104</v>
      </c>
      <c r="C1" s="93"/>
      <c r="D1" s="93"/>
      <c r="E1" s="93"/>
      <c r="F1" s="93"/>
      <c r="H1" s="87" t="s">
        <v>244</v>
      </c>
    </row>
    <row r="2" spans="1:8">
      <c r="A2" s="30" t="s">
        <v>113</v>
      </c>
      <c r="B2" s="94" t="s">
        <v>114</v>
      </c>
      <c r="C2" s="94"/>
      <c r="D2" s="94"/>
      <c r="E2" s="94"/>
      <c r="F2" s="94"/>
      <c r="H2" s="86" t="s">
        <v>245</v>
      </c>
    </row>
    <row r="3" spans="1:8">
      <c r="A3" s="30" t="s">
        <v>90</v>
      </c>
      <c r="B3" s="93" t="s">
        <v>105</v>
      </c>
      <c r="C3" s="93"/>
      <c r="D3" s="93"/>
      <c r="E3" s="93"/>
      <c r="F3" s="93"/>
      <c r="H3" s="86" t="s">
        <v>246</v>
      </c>
    </row>
    <row r="5" spans="1:8" s="27" customFormat="1" ht="30.75" customHeight="1">
      <c r="A5" s="76" t="s">
        <v>88</v>
      </c>
      <c r="B5" s="76" t="s">
        <v>6</v>
      </c>
      <c r="C5" s="76" t="s">
        <v>12</v>
      </c>
      <c r="D5" s="77" t="s">
        <v>136</v>
      </c>
      <c r="E5" s="76" t="s">
        <v>9</v>
      </c>
      <c r="F5" s="76" t="s">
        <v>7</v>
      </c>
    </row>
    <row r="6" spans="1:8" s="27" customFormat="1">
      <c r="A6" s="1">
        <v>100001</v>
      </c>
      <c r="B6" s="29" t="s">
        <v>138</v>
      </c>
      <c r="C6" s="1" t="s">
        <v>10</v>
      </c>
      <c r="D6" s="28">
        <v>43525</v>
      </c>
      <c r="E6" s="1" t="s">
        <v>137</v>
      </c>
      <c r="F6" s="29" t="s">
        <v>139</v>
      </c>
    </row>
    <row r="7" spans="1:8" s="27" customFormat="1">
      <c r="A7" s="1"/>
      <c r="B7" s="29"/>
      <c r="C7" s="1"/>
      <c r="D7" s="28"/>
      <c r="E7" s="1"/>
      <c r="F7" s="29"/>
    </row>
    <row r="8" spans="1:8" s="27" customFormat="1">
      <c r="A8" s="1"/>
      <c r="B8" s="29"/>
      <c r="C8" s="1"/>
      <c r="D8" s="28"/>
      <c r="E8" s="1"/>
      <c r="F8" s="29"/>
    </row>
    <row r="9" spans="1:8" s="27" customFormat="1">
      <c r="A9" s="1"/>
      <c r="B9" s="29"/>
      <c r="C9" s="1"/>
      <c r="D9" s="28"/>
      <c r="E9" s="1"/>
      <c r="F9" s="29"/>
    </row>
    <row r="10" spans="1:8" s="27" customFormat="1">
      <c r="A10" s="1"/>
      <c r="B10" s="29"/>
      <c r="C10" s="1"/>
      <c r="D10" s="28"/>
      <c r="E10" s="1"/>
      <c r="F10" s="29"/>
    </row>
    <row r="11" spans="1:8" s="27" customFormat="1">
      <c r="A11" s="1"/>
      <c r="B11" s="29"/>
      <c r="C11" s="1"/>
      <c r="D11" s="28"/>
      <c r="E11" s="1"/>
      <c r="F11" s="29"/>
    </row>
    <row r="12" spans="1:8" s="27" customFormat="1">
      <c r="A12" s="1"/>
      <c r="B12" s="29"/>
      <c r="C12" s="1"/>
      <c r="D12" s="28"/>
      <c r="E12" s="1"/>
      <c r="F12" s="29"/>
    </row>
    <row r="13" spans="1:8" s="27" customFormat="1">
      <c r="A13" s="1"/>
      <c r="B13" s="29"/>
      <c r="C13" s="1"/>
      <c r="D13" s="28"/>
      <c r="E13" s="1"/>
      <c r="F13" s="29"/>
    </row>
    <row r="14" spans="1:8" s="27" customFormat="1">
      <c r="A14" s="1"/>
      <c r="B14" s="29"/>
      <c r="C14" s="1"/>
      <c r="D14" s="28"/>
      <c r="E14" s="1"/>
      <c r="F14" s="29"/>
    </row>
    <row r="15" spans="1:8" s="27" customFormat="1">
      <c r="A15" s="1"/>
      <c r="B15" s="29"/>
      <c r="C15" s="1"/>
      <c r="D15" s="28"/>
      <c r="E15" s="1"/>
      <c r="F15" s="29"/>
    </row>
    <row r="16" spans="1:8" s="27" customFormat="1">
      <c r="A16" s="1"/>
      <c r="B16" s="29"/>
      <c r="C16" s="1"/>
      <c r="D16" s="28"/>
      <c r="E16" s="1"/>
      <c r="F16" s="29"/>
    </row>
    <row r="17" spans="1:6" s="27" customFormat="1">
      <c r="A17" s="1"/>
      <c r="B17" s="29"/>
      <c r="C17" s="1"/>
      <c r="D17" s="28"/>
      <c r="E17" s="1"/>
      <c r="F17" s="29"/>
    </row>
    <row r="18" spans="1:6" s="27" customFormat="1">
      <c r="A18" s="1"/>
      <c r="B18" s="29"/>
      <c r="C18" s="1"/>
      <c r="D18" s="28"/>
      <c r="E18" s="1"/>
      <c r="F18" s="29"/>
    </row>
    <row r="19" spans="1:6" s="27" customFormat="1">
      <c r="A19" s="1"/>
      <c r="B19" s="29"/>
      <c r="C19" s="1"/>
      <c r="D19" s="28"/>
      <c r="E19" s="1"/>
      <c r="F19" s="29"/>
    </row>
    <row r="20" spans="1:6" s="27" customFormat="1">
      <c r="A20" s="1"/>
      <c r="B20" s="29"/>
      <c r="C20" s="1"/>
      <c r="D20" s="28"/>
      <c r="E20" s="1"/>
      <c r="F20" s="29"/>
    </row>
    <row r="21" spans="1:6" s="27" customFormat="1">
      <c r="A21" s="1"/>
      <c r="B21" s="29"/>
      <c r="C21" s="1"/>
      <c r="D21" s="28"/>
      <c r="E21" s="1"/>
      <c r="F21" s="29"/>
    </row>
    <row r="22" spans="1:6">
      <c r="B22" s="29"/>
      <c r="D22" s="28"/>
      <c r="F22" s="29"/>
    </row>
    <row r="23" spans="1:6">
      <c r="B23" s="29"/>
      <c r="D23" s="28"/>
      <c r="F23" s="29"/>
    </row>
    <row r="24" spans="1:6">
      <c r="B24" s="29"/>
      <c r="D24" s="28"/>
      <c r="F24" s="29"/>
    </row>
    <row r="25" spans="1:6">
      <c r="B25" s="29"/>
      <c r="D25" s="28"/>
      <c r="F25" s="29"/>
    </row>
    <row r="26" spans="1:6">
      <c r="A26" s="88"/>
      <c r="B26" s="89"/>
      <c r="C26" s="88"/>
      <c r="D26" s="90"/>
      <c r="E26" s="88"/>
      <c r="F26" s="89"/>
    </row>
    <row r="27" spans="1:6">
      <c r="A27" s="88"/>
      <c r="B27" s="89"/>
      <c r="C27" s="88"/>
      <c r="D27" s="90"/>
      <c r="E27" s="88"/>
      <c r="F27" s="89"/>
    </row>
    <row r="28" spans="1:6">
      <c r="A28" s="88"/>
      <c r="B28" s="89"/>
      <c r="C28" s="88"/>
      <c r="D28" s="90"/>
      <c r="E28" s="88"/>
      <c r="F28" s="89"/>
    </row>
    <row r="29" spans="1:6">
      <c r="A29" s="88"/>
      <c r="B29" s="89"/>
      <c r="C29" s="88"/>
      <c r="D29" s="90"/>
      <c r="E29" s="88"/>
      <c r="F29" s="89"/>
    </row>
    <row r="30" spans="1:6">
      <c r="A30" s="88"/>
      <c r="B30" s="89"/>
      <c r="C30" s="88"/>
      <c r="D30" s="90"/>
      <c r="E30" s="88"/>
      <c r="F30" s="89"/>
    </row>
    <row r="31" spans="1:6">
      <c r="A31" s="88"/>
      <c r="B31" s="89"/>
      <c r="C31" s="88"/>
      <c r="D31" s="90"/>
      <c r="E31" s="88"/>
      <c r="F31" s="89"/>
    </row>
    <row r="32" spans="1:6">
      <c r="A32" s="88"/>
      <c r="B32" s="89"/>
      <c r="C32" s="88"/>
      <c r="D32" s="90"/>
      <c r="E32" s="88"/>
      <c r="F32" s="89"/>
    </row>
    <row r="33" spans="1:6">
      <c r="A33" s="88"/>
      <c r="B33" s="89"/>
      <c r="C33" s="88"/>
      <c r="D33" s="90"/>
      <c r="E33" s="88"/>
      <c r="F33" s="89"/>
    </row>
    <row r="34" spans="1:6">
      <c r="A34" s="88"/>
      <c r="B34" s="89"/>
      <c r="C34" s="88"/>
      <c r="D34" s="90"/>
      <c r="E34" s="88"/>
      <c r="F34" s="89"/>
    </row>
    <row r="35" spans="1:6">
      <c r="A35" s="88"/>
      <c r="B35" s="89"/>
      <c r="C35" s="88"/>
      <c r="D35" s="90"/>
      <c r="E35" s="88"/>
      <c r="F35" s="89"/>
    </row>
    <row r="36" spans="1:6">
      <c r="A36" s="88"/>
      <c r="B36" s="89"/>
      <c r="C36" s="88"/>
      <c r="D36" s="90"/>
      <c r="E36" s="88"/>
      <c r="F36" s="89"/>
    </row>
    <row r="37" spans="1:6">
      <c r="A37" s="88"/>
      <c r="B37" s="89"/>
      <c r="C37" s="88"/>
      <c r="D37" s="90"/>
      <c r="E37" s="88"/>
      <c r="F37" s="89"/>
    </row>
    <row r="38" spans="1:6">
      <c r="A38" s="88"/>
      <c r="B38" s="89"/>
      <c r="C38" s="88"/>
      <c r="D38" s="90"/>
      <c r="E38" s="88"/>
      <c r="F38" s="89"/>
    </row>
    <row r="39" spans="1:6">
      <c r="A39" s="88"/>
      <c r="B39" s="89"/>
      <c r="C39" s="88"/>
      <c r="D39" s="90"/>
      <c r="E39" s="88"/>
      <c r="F39" s="89"/>
    </row>
    <row r="40" spans="1:6">
      <c r="A40" s="88"/>
      <c r="B40" s="89"/>
      <c r="C40" s="88"/>
      <c r="D40" s="90"/>
      <c r="E40" s="88"/>
      <c r="F40" s="89"/>
    </row>
    <row r="41" spans="1:6">
      <c r="A41" s="88"/>
      <c r="B41" s="89"/>
      <c r="C41" s="88"/>
      <c r="D41" s="90"/>
      <c r="E41" s="88"/>
      <c r="F41" s="89"/>
    </row>
    <row r="42" spans="1:6">
      <c r="A42" s="88"/>
      <c r="B42" s="89"/>
      <c r="C42" s="88"/>
      <c r="D42" s="90"/>
      <c r="E42" s="88"/>
      <c r="F42" s="89"/>
    </row>
    <row r="43" spans="1:6">
      <c r="A43" s="88"/>
      <c r="B43" s="89"/>
      <c r="C43" s="88"/>
      <c r="D43" s="90"/>
      <c r="E43" s="88"/>
      <c r="F43" s="89"/>
    </row>
    <row r="44" spans="1:6">
      <c r="A44" s="88"/>
      <c r="B44" s="89"/>
      <c r="C44" s="88"/>
      <c r="D44" s="90"/>
      <c r="E44" s="88"/>
      <c r="F44" s="89"/>
    </row>
    <row r="45" spans="1:6">
      <c r="A45" s="88"/>
      <c r="B45" s="89"/>
      <c r="C45" s="88"/>
      <c r="D45" s="90"/>
      <c r="E45" s="88"/>
      <c r="F45" s="89"/>
    </row>
    <row r="46" spans="1:6">
      <c r="A46" s="88"/>
      <c r="B46" s="89"/>
      <c r="C46" s="88"/>
      <c r="D46" s="90"/>
      <c r="E46" s="88"/>
      <c r="F46" s="89"/>
    </row>
    <row r="47" spans="1:6">
      <c r="A47" s="88"/>
      <c r="B47" s="89"/>
      <c r="C47" s="88"/>
      <c r="D47" s="90"/>
      <c r="E47" s="88"/>
      <c r="F47" s="89"/>
    </row>
    <row r="48" spans="1:6">
      <c r="A48" s="88"/>
      <c r="B48" s="89"/>
      <c r="C48" s="88"/>
      <c r="D48" s="90"/>
      <c r="E48" s="88"/>
      <c r="F48" s="89"/>
    </row>
    <row r="49" spans="1:6">
      <c r="A49" s="88"/>
      <c r="B49" s="89"/>
      <c r="C49" s="88"/>
      <c r="D49" s="90"/>
      <c r="E49" s="88"/>
      <c r="F49" s="89"/>
    </row>
    <row r="50" spans="1:6">
      <c r="A50" s="88"/>
      <c r="B50" s="89"/>
      <c r="C50" s="88"/>
      <c r="D50" s="90"/>
      <c r="E50" s="88"/>
      <c r="F50" s="89"/>
    </row>
    <row r="51" spans="1:6">
      <c r="A51" s="88"/>
      <c r="B51" s="89"/>
      <c r="C51" s="88"/>
      <c r="D51" s="90"/>
      <c r="E51" s="88"/>
      <c r="F51" s="89"/>
    </row>
    <row r="52" spans="1:6">
      <c r="A52" s="88"/>
      <c r="B52" s="89"/>
      <c r="C52" s="88"/>
      <c r="D52" s="90"/>
      <c r="E52" s="88"/>
      <c r="F52" s="89"/>
    </row>
    <row r="53" spans="1:6">
      <c r="A53" s="88"/>
      <c r="B53" s="89"/>
      <c r="C53" s="88"/>
      <c r="D53" s="90"/>
      <c r="E53" s="88"/>
      <c r="F53" s="89"/>
    </row>
    <row r="54" spans="1:6">
      <c r="A54" s="88"/>
      <c r="B54" s="89"/>
      <c r="C54" s="88"/>
      <c r="D54" s="90"/>
      <c r="E54" s="88"/>
      <c r="F54" s="89"/>
    </row>
    <row r="55" spans="1:6">
      <c r="A55" s="88"/>
      <c r="B55" s="89"/>
      <c r="C55" s="88"/>
      <c r="D55" s="90"/>
      <c r="E55" s="88"/>
      <c r="F55" s="89"/>
    </row>
    <row r="56" spans="1:6">
      <c r="A56" s="88"/>
      <c r="B56" s="89"/>
      <c r="C56" s="88"/>
      <c r="D56" s="90"/>
      <c r="E56" s="88"/>
      <c r="F56" s="89"/>
    </row>
    <row r="57" spans="1:6">
      <c r="A57" s="88"/>
      <c r="B57" s="89"/>
      <c r="C57" s="88"/>
      <c r="D57" s="90"/>
      <c r="E57" s="88"/>
      <c r="F57" s="89"/>
    </row>
    <row r="58" spans="1:6">
      <c r="A58" s="88"/>
      <c r="B58" s="89"/>
      <c r="C58" s="88"/>
      <c r="D58" s="90"/>
      <c r="E58" s="88"/>
      <c r="F58" s="89"/>
    </row>
    <row r="59" spans="1:6">
      <c r="A59" s="88"/>
      <c r="B59" s="89"/>
      <c r="C59" s="88"/>
      <c r="D59" s="90"/>
      <c r="E59" s="88"/>
      <c r="F59" s="89"/>
    </row>
    <row r="60" spans="1:6">
      <c r="A60" s="88"/>
      <c r="B60" s="89"/>
      <c r="C60" s="88"/>
      <c r="D60" s="90"/>
      <c r="E60" s="88"/>
      <c r="F60" s="89"/>
    </row>
    <row r="61" spans="1:6">
      <c r="A61" s="88"/>
      <c r="B61" s="89"/>
      <c r="C61" s="88"/>
      <c r="D61" s="90"/>
      <c r="E61" s="88"/>
      <c r="F61" s="89"/>
    </row>
    <row r="62" spans="1:6">
      <c r="A62" s="88"/>
      <c r="B62" s="89"/>
      <c r="C62" s="88"/>
      <c r="D62" s="90"/>
      <c r="E62" s="88"/>
      <c r="F62" s="89"/>
    </row>
    <row r="63" spans="1:6">
      <c r="A63" s="88"/>
      <c r="B63" s="89"/>
      <c r="C63" s="88"/>
      <c r="D63" s="90"/>
      <c r="E63" s="88"/>
      <c r="F63" s="89"/>
    </row>
    <row r="64" spans="1:6">
      <c r="A64" s="88"/>
      <c r="B64" s="89"/>
      <c r="C64" s="88"/>
      <c r="D64" s="90"/>
      <c r="E64" s="88"/>
      <c r="F64" s="89"/>
    </row>
    <row r="65" spans="1:6">
      <c r="A65" s="88"/>
      <c r="B65" s="89"/>
      <c r="C65" s="88"/>
      <c r="D65" s="90"/>
      <c r="E65" s="88"/>
      <c r="F65" s="89"/>
    </row>
    <row r="66" spans="1:6">
      <c r="A66" s="88"/>
      <c r="B66" s="89"/>
      <c r="C66" s="88"/>
      <c r="D66" s="90"/>
      <c r="E66" s="88"/>
      <c r="F66" s="89"/>
    </row>
    <row r="67" spans="1:6">
      <c r="A67" s="88"/>
      <c r="B67" s="89"/>
      <c r="C67" s="88"/>
      <c r="D67" s="90"/>
      <c r="E67" s="88"/>
      <c r="F67" s="89"/>
    </row>
    <row r="68" spans="1:6">
      <c r="A68" s="88"/>
      <c r="B68" s="89"/>
      <c r="C68" s="88"/>
      <c r="D68" s="90"/>
      <c r="E68" s="88"/>
      <c r="F68" s="89"/>
    </row>
    <row r="69" spans="1:6">
      <c r="A69" s="88"/>
      <c r="B69" s="89"/>
      <c r="C69" s="88"/>
      <c r="D69" s="90"/>
      <c r="E69" s="88"/>
      <c r="F69" s="89"/>
    </row>
    <row r="70" spans="1:6">
      <c r="A70" s="88"/>
      <c r="B70" s="89"/>
      <c r="C70" s="88"/>
      <c r="D70" s="90"/>
      <c r="E70" s="88"/>
      <c r="F70" s="89"/>
    </row>
    <row r="71" spans="1:6">
      <c r="A71" s="88"/>
      <c r="B71" s="89"/>
      <c r="C71" s="88"/>
      <c r="D71" s="90"/>
      <c r="E71" s="88"/>
      <c r="F71" s="89"/>
    </row>
    <row r="72" spans="1:6">
      <c r="A72" s="88"/>
      <c r="B72" s="89"/>
      <c r="C72" s="88"/>
      <c r="D72" s="90"/>
      <c r="E72" s="88"/>
      <c r="F72" s="89"/>
    </row>
    <row r="73" spans="1:6">
      <c r="A73" s="88"/>
      <c r="B73" s="89"/>
      <c r="C73" s="88"/>
      <c r="D73" s="90"/>
      <c r="E73" s="88"/>
      <c r="F73" s="89"/>
    </row>
    <row r="74" spans="1:6">
      <c r="A74" s="88"/>
      <c r="B74" s="89"/>
      <c r="C74" s="88"/>
      <c r="D74" s="90"/>
      <c r="E74" s="88"/>
      <c r="F74" s="89"/>
    </row>
    <row r="75" spans="1:6">
      <c r="A75" s="88"/>
      <c r="B75" s="89"/>
      <c r="C75" s="88"/>
      <c r="D75" s="90"/>
      <c r="E75" s="88"/>
      <c r="F75" s="89"/>
    </row>
    <row r="76" spans="1:6">
      <c r="A76" s="88"/>
      <c r="B76" s="89"/>
      <c r="C76" s="88"/>
      <c r="D76" s="90"/>
      <c r="E76" s="88"/>
      <c r="F76" s="89"/>
    </row>
    <row r="77" spans="1:6">
      <c r="A77" s="88"/>
      <c r="B77" s="89"/>
      <c r="C77" s="88"/>
      <c r="D77" s="90"/>
      <c r="E77" s="88"/>
      <c r="F77" s="89"/>
    </row>
    <row r="78" spans="1:6">
      <c r="A78" s="88"/>
      <c r="B78" s="89"/>
      <c r="C78" s="88"/>
      <c r="D78" s="90"/>
      <c r="E78" s="88"/>
      <c r="F78" s="89"/>
    </row>
    <row r="79" spans="1:6">
      <c r="A79" s="88"/>
      <c r="B79" s="89"/>
      <c r="C79" s="88"/>
      <c r="D79" s="90"/>
      <c r="E79" s="88"/>
      <c r="F79" s="89"/>
    </row>
    <row r="80" spans="1:6">
      <c r="A80" s="88"/>
      <c r="B80" s="89"/>
      <c r="C80" s="88"/>
      <c r="D80" s="90"/>
      <c r="E80" s="88"/>
      <c r="F80" s="89"/>
    </row>
    <row r="81" spans="1:6">
      <c r="A81" s="88"/>
      <c r="B81" s="89"/>
      <c r="C81" s="88"/>
      <c r="D81" s="90"/>
      <c r="E81" s="88"/>
      <c r="F81" s="89"/>
    </row>
    <row r="82" spans="1:6">
      <c r="A82" s="88"/>
      <c r="B82" s="89"/>
      <c r="C82" s="88"/>
      <c r="D82" s="90"/>
      <c r="E82" s="88"/>
      <c r="F82" s="89"/>
    </row>
    <row r="83" spans="1:6">
      <c r="A83" s="88"/>
      <c r="B83" s="89"/>
      <c r="C83" s="88"/>
      <c r="D83" s="90"/>
      <c r="E83" s="88"/>
      <c r="F83" s="89"/>
    </row>
    <row r="84" spans="1:6">
      <c r="A84" s="88"/>
      <c r="B84" s="89"/>
      <c r="C84" s="88"/>
      <c r="D84" s="90"/>
      <c r="E84" s="88"/>
      <c r="F84" s="89"/>
    </row>
    <row r="85" spans="1:6">
      <c r="A85" s="88"/>
      <c r="B85" s="89"/>
      <c r="C85" s="88"/>
      <c r="D85" s="90"/>
      <c r="E85" s="88"/>
      <c r="F85" s="89"/>
    </row>
    <row r="86" spans="1:6">
      <c r="A86" s="88"/>
      <c r="B86" s="89"/>
      <c r="C86" s="88"/>
      <c r="D86" s="90"/>
      <c r="E86" s="88"/>
      <c r="F86" s="89"/>
    </row>
    <row r="87" spans="1:6">
      <c r="A87" s="88"/>
      <c r="B87" s="89"/>
      <c r="C87" s="88"/>
      <c r="D87" s="90"/>
      <c r="E87" s="88"/>
      <c r="F87" s="89"/>
    </row>
    <row r="88" spans="1:6">
      <c r="A88" s="88"/>
      <c r="B88" s="89"/>
      <c r="C88" s="88"/>
      <c r="D88" s="90"/>
      <c r="E88" s="88"/>
      <c r="F88" s="89"/>
    </row>
    <row r="89" spans="1:6">
      <c r="A89" s="88"/>
      <c r="B89" s="89"/>
      <c r="C89" s="88"/>
      <c r="D89" s="90"/>
      <c r="E89" s="88"/>
      <c r="F89" s="89"/>
    </row>
    <row r="90" spans="1:6">
      <c r="A90" s="88"/>
      <c r="B90" s="89"/>
      <c r="C90" s="88"/>
      <c r="D90" s="90"/>
      <c r="E90" s="88"/>
      <c r="F90" s="89"/>
    </row>
    <row r="91" spans="1:6">
      <c r="A91" s="88"/>
      <c r="B91" s="89"/>
      <c r="C91" s="88"/>
      <c r="D91" s="90"/>
      <c r="E91" s="88"/>
      <c r="F91" s="89"/>
    </row>
    <row r="92" spans="1:6">
      <c r="A92" s="88"/>
      <c r="B92" s="89"/>
      <c r="C92" s="88"/>
      <c r="D92" s="90"/>
      <c r="E92" s="88"/>
      <c r="F92" s="89"/>
    </row>
    <row r="93" spans="1:6">
      <c r="A93" s="88"/>
      <c r="B93" s="89"/>
      <c r="C93" s="88"/>
      <c r="D93" s="90"/>
      <c r="E93" s="88"/>
      <c r="F93" s="89"/>
    </row>
    <row r="94" spans="1:6">
      <c r="A94" s="88"/>
      <c r="B94" s="89"/>
      <c r="C94" s="88"/>
      <c r="D94" s="90"/>
      <c r="E94" s="88"/>
      <c r="F94" s="89"/>
    </row>
    <row r="95" spans="1:6">
      <c r="A95" s="88"/>
      <c r="B95" s="89"/>
      <c r="C95" s="88"/>
      <c r="D95" s="90"/>
      <c r="E95" s="88"/>
      <c r="F95" s="89"/>
    </row>
    <row r="96" spans="1:6">
      <c r="A96" s="88"/>
      <c r="B96" s="89"/>
      <c r="C96" s="88"/>
      <c r="D96" s="90"/>
      <c r="E96" s="88"/>
      <c r="F96" s="89"/>
    </row>
    <row r="97" spans="1:6">
      <c r="A97" s="88"/>
      <c r="B97" s="89"/>
      <c r="C97" s="88"/>
      <c r="D97" s="90"/>
      <c r="E97" s="88"/>
      <c r="F97" s="89"/>
    </row>
    <row r="98" spans="1:6">
      <c r="A98" s="88"/>
      <c r="B98" s="89"/>
      <c r="C98" s="88"/>
      <c r="D98" s="90"/>
      <c r="E98" s="88"/>
      <c r="F98" s="89"/>
    </row>
    <row r="99" spans="1:6">
      <c r="A99" s="88"/>
      <c r="B99" s="89"/>
      <c r="C99" s="88"/>
      <c r="D99" s="90"/>
      <c r="E99" s="88"/>
      <c r="F99" s="89"/>
    </row>
    <row r="100" spans="1:6">
      <c r="A100" s="88"/>
      <c r="B100" s="89"/>
      <c r="C100" s="88"/>
      <c r="D100" s="90"/>
      <c r="E100" s="88"/>
      <c r="F100" s="89"/>
    </row>
    <row r="101" spans="1:6">
      <c r="A101" s="88"/>
      <c r="B101" s="89"/>
      <c r="C101" s="88"/>
      <c r="D101" s="90"/>
      <c r="E101" s="88"/>
      <c r="F101" s="89"/>
    </row>
    <row r="102" spans="1:6">
      <c r="A102" s="88"/>
      <c r="B102" s="89"/>
      <c r="C102" s="88"/>
      <c r="D102" s="90"/>
      <c r="E102" s="88"/>
      <c r="F102" s="89"/>
    </row>
    <row r="103" spans="1:6">
      <c r="A103" s="88"/>
      <c r="B103" s="89"/>
      <c r="C103" s="88"/>
      <c r="D103" s="90"/>
      <c r="E103" s="88"/>
      <c r="F103" s="89"/>
    </row>
    <row r="104" spans="1:6">
      <c r="A104" s="88"/>
      <c r="B104" s="89"/>
      <c r="C104" s="88"/>
      <c r="D104" s="90"/>
      <c r="E104" s="88"/>
      <c r="F104" s="89"/>
    </row>
    <row r="105" spans="1:6">
      <c r="A105" s="88"/>
      <c r="B105" s="89"/>
      <c r="C105" s="88"/>
      <c r="D105" s="90"/>
      <c r="E105" s="88"/>
      <c r="F105" s="89"/>
    </row>
    <row r="106" spans="1:6">
      <c r="A106" s="88"/>
      <c r="B106" s="89"/>
      <c r="C106" s="88"/>
      <c r="D106" s="90"/>
      <c r="E106" s="88"/>
      <c r="F106" s="89"/>
    </row>
  </sheetData>
  <mergeCells count="3">
    <mergeCell ref="B1:F1"/>
    <mergeCell ref="B3:F3"/>
    <mergeCell ref="B2:F2"/>
  </mergeCells>
  <phoneticPr fontId="1"/>
  <dataValidations count="1">
    <dataValidation type="list" allowBlank="1" showInputMessage="1" showErrorMessage="1" sqref="C6:C106" xr:uid="{00000000-0002-0000-0000-000000000000}">
      <formula1>$H$1:$H$4</formula1>
    </dataValidation>
  </dataValidations>
  <pageMargins left="0.78700000000000003" right="0.78700000000000003" top="0.98399999999999999" bottom="0.98399999999999999" header="0.51200000000000001" footer="0.51200000000000001"/>
  <pageSetup paperSize="9" orientation="portrait" verticalDpi="0" r:id="rId1"/>
  <headerFooter alignWithMargins="0"/>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1"/>
  <sheetViews>
    <sheetView showGridLines="0" zoomScaleNormal="100" workbookViewId="0">
      <selection activeCell="C3" sqref="C3"/>
    </sheetView>
  </sheetViews>
  <sheetFormatPr defaultColWidth="9" defaultRowHeight="12.75"/>
  <cols>
    <col min="1" max="1" width="11.33203125" style="43" customWidth="1"/>
    <col min="2" max="2" width="10.796875" style="43" bestFit="1" customWidth="1"/>
    <col min="3" max="3" width="9.19921875" style="43" customWidth="1"/>
    <col min="4" max="4" width="16.46484375" style="43" customWidth="1"/>
    <col min="5" max="5" width="27.86328125" style="44" customWidth="1"/>
    <col min="6" max="6" width="11.796875" style="43" customWidth="1"/>
    <col min="7" max="7" width="4" style="43" customWidth="1"/>
    <col min="8" max="8" width="11.796875" style="43" customWidth="1"/>
    <col min="9" max="9" width="4" style="43" customWidth="1"/>
    <col min="10" max="10" width="11.796875" style="43" customWidth="1"/>
    <col min="11" max="11" width="4" style="43" customWidth="1"/>
    <col min="12" max="12" width="11.796875" style="43" customWidth="1"/>
    <col min="13" max="13" width="4" style="43" customWidth="1"/>
    <col min="14" max="14" width="11.796875" style="43" customWidth="1"/>
    <col min="15" max="15" width="4" style="43" customWidth="1"/>
    <col min="16" max="16" width="11.796875" style="43" customWidth="1"/>
    <col min="17" max="17" width="4" style="3" customWidth="1"/>
    <col min="18" max="18" width="11.796875" style="3" customWidth="1"/>
    <col min="19" max="19" width="9" style="3"/>
    <col min="20" max="20" width="8.46484375" style="3" bestFit="1" customWidth="1"/>
    <col min="21" max="21" width="5.46484375" style="3" bestFit="1" customWidth="1"/>
    <col min="22" max="16384" width="9" style="3"/>
  </cols>
  <sheetData>
    <row r="1" spans="1:21" ht="30.75" customHeight="1">
      <c r="A1" s="81" t="s">
        <v>48</v>
      </c>
      <c r="B1" s="81" t="s">
        <v>43</v>
      </c>
      <c r="C1" s="81" t="s">
        <v>44</v>
      </c>
      <c r="D1" s="81" t="s">
        <v>42</v>
      </c>
      <c r="E1" s="82" t="s">
        <v>111</v>
      </c>
      <c r="F1" s="81" t="s">
        <v>91</v>
      </c>
      <c r="G1" s="82" t="s">
        <v>98</v>
      </c>
      <c r="H1" s="81" t="s">
        <v>92</v>
      </c>
      <c r="I1" s="81" t="s">
        <v>99</v>
      </c>
      <c r="J1" s="81" t="s">
        <v>93</v>
      </c>
      <c r="K1" s="81" t="s">
        <v>100</v>
      </c>
      <c r="L1" s="81" t="s">
        <v>94</v>
      </c>
      <c r="M1" s="81" t="s">
        <v>101</v>
      </c>
      <c r="N1" s="81" t="s">
        <v>95</v>
      </c>
      <c r="O1" s="81" t="s">
        <v>102</v>
      </c>
      <c r="P1" s="81" t="s">
        <v>96</v>
      </c>
      <c r="Q1" s="81" t="s">
        <v>103</v>
      </c>
      <c r="R1" s="81" t="s">
        <v>45</v>
      </c>
      <c r="T1" s="52" t="s">
        <v>47</v>
      </c>
      <c r="U1" s="52" t="s">
        <v>110</v>
      </c>
    </row>
    <row r="2" spans="1:21">
      <c r="A2" s="45">
        <v>1</v>
      </c>
      <c r="B2" s="78">
        <v>45383</v>
      </c>
      <c r="C2" s="78">
        <v>45390</v>
      </c>
      <c r="D2" s="46" t="s">
        <v>0</v>
      </c>
      <c r="E2" s="46" t="s">
        <v>30</v>
      </c>
      <c r="F2" s="46"/>
      <c r="G2" s="79"/>
      <c r="H2" s="46"/>
      <c r="I2" s="79"/>
      <c r="J2" s="46"/>
      <c r="K2" s="79"/>
      <c r="L2" s="46"/>
      <c r="M2" s="79"/>
      <c r="N2" s="46"/>
      <c r="O2" s="79"/>
      <c r="P2" s="46"/>
      <c r="Q2" s="79"/>
      <c r="R2" s="45">
        <f>COUNTA(利用者テーブル[[#This Row],[利用者1]],利用者テーブル[[#This Row],[利用者2]],利用者テーブル[[#This Row],[利用者3]],利用者テーブル[[#This Row],[利用者4]],利用者テーブル[[#This Row],[利用者5]],利用者テーブル[[#This Row],[利用者6]])</f>
        <v>0</v>
      </c>
      <c r="T2" s="51" t="s">
        <v>106</v>
      </c>
      <c r="U2" s="13" t="s">
        <v>108</v>
      </c>
    </row>
    <row r="3" spans="1:21">
      <c r="A3" s="45">
        <v>2</v>
      </c>
      <c r="B3" s="78">
        <v>45413</v>
      </c>
      <c r="C3" s="78">
        <v>45444</v>
      </c>
      <c r="D3" s="46" t="s">
        <v>251</v>
      </c>
      <c r="E3" s="46" t="s">
        <v>248</v>
      </c>
      <c r="F3" s="46"/>
      <c r="G3" s="79"/>
      <c r="H3" s="46"/>
      <c r="I3" s="79"/>
      <c r="J3" s="46"/>
      <c r="K3" s="79"/>
      <c r="L3" s="46"/>
      <c r="M3" s="79"/>
      <c r="N3" s="46"/>
      <c r="O3" s="79"/>
      <c r="P3" s="46"/>
      <c r="Q3" s="79"/>
      <c r="R3" s="45">
        <f>COUNTA(利用者テーブル[[#This Row],[利用者1]],利用者テーブル[[#This Row],[利用者2]],利用者テーブル[[#This Row],[利用者3]],利用者テーブル[[#This Row],[利用者4]],利用者テーブル[[#This Row],[利用者5]],利用者テーブル[[#This Row],[利用者6]])</f>
        <v>0</v>
      </c>
      <c r="T3" s="51" t="s">
        <v>107</v>
      </c>
      <c r="U3" s="13" t="s">
        <v>109</v>
      </c>
    </row>
    <row r="4" spans="1:21">
      <c r="A4" s="45">
        <v>3</v>
      </c>
      <c r="B4" s="78">
        <v>45536</v>
      </c>
      <c r="C4" s="78">
        <v>45555</v>
      </c>
      <c r="D4" s="46" t="s">
        <v>252</v>
      </c>
      <c r="E4" s="46" t="s">
        <v>249</v>
      </c>
      <c r="F4" s="46"/>
      <c r="G4" s="79"/>
      <c r="H4" s="46"/>
      <c r="I4" s="79"/>
      <c r="J4" s="46"/>
      <c r="K4" s="79"/>
      <c r="L4" s="46"/>
      <c r="M4" s="79"/>
      <c r="N4" s="46"/>
      <c r="O4" s="79"/>
      <c r="P4" s="46"/>
      <c r="Q4" s="79"/>
      <c r="R4" s="45">
        <f>COUNTA(利用者テーブル[[#This Row],[利用者1]],利用者テーブル[[#This Row],[利用者2]],利用者テーブル[[#This Row],[利用者3]],利用者テーブル[[#This Row],[利用者4]],利用者テーブル[[#This Row],[利用者5]],利用者テーブル[[#This Row],[利用者6]])</f>
        <v>0</v>
      </c>
    </row>
    <row r="5" spans="1:21">
      <c r="A5" s="45">
        <v>4</v>
      </c>
      <c r="B5" s="78">
        <v>45536</v>
      </c>
      <c r="C5" s="78">
        <v>45551</v>
      </c>
      <c r="D5" s="46" t="s">
        <v>252</v>
      </c>
      <c r="E5" s="46" t="s">
        <v>250</v>
      </c>
      <c r="F5" s="46"/>
      <c r="G5" s="79"/>
      <c r="H5" s="46"/>
      <c r="I5" s="79"/>
      <c r="J5" s="46"/>
      <c r="K5" s="79"/>
      <c r="L5" s="46"/>
      <c r="M5" s="79"/>
      <c r="N5" s="46"/>
      <c r="O5" s="79"/>
      <c r="P5" s="46"/>
      <c r="Q5" s="79"/>
      <c r="R5" s="45">
        <f>COUNTA(利用者テーブル[[#This Row],[利用者1]],利用者テーブル[[#This Row],[利用者2]],利用者テーブル[[#This Row],[利用者3]],利用者テーブル[[#This Row],[利用者4]],利用者テーブル[[#This Row],[利用者5]],利用者テーブル[[#This Row],[利用者6]])</f>
        <v>0</v>
      </c>
    </row>
    <row r="6" spans="1:21">
      <c r="A6" s="45">
        <v>5</v>
      </c>
      <c r="B6" s="78"/>
      <c r="C6" s="78"/>
      <c r="D6" s="46"/>
      <c r="E6" s="46"/>
      <c r="F6" s="46"/>
      <c r="G6" s="79"/>
      <c r="H6" s="46"/>
      <c r="I6" s="79"/>
      <c r="J6" s="46"/>
      <c r="K6" s="79"/>
      <c r="L6" s="46"/>
      <c r="M6" s="79"/>
      <c r="N6" s="46"/>
      <c r="O6" s="79"/>
      <c r="P6" s="46"/>
      <c r="Q6" s="79"/>
      <c r="R6" s="45">
        <f>COUNTA(利用者テーブル[[#This Row],[利用者1]],利用者テーブル[[#This Row],[利用者2]],利用者テーブル[[#This Row],[利用者3]],利用者テーブル[[#This Row],[利用者4]],利用者テーブル[[#This Row],[利用者5]],利用者テーブル[[#This Row],[利用者6]])</f>
        <v>0</v>
      </c>
    </row>
    <row r="7" spans="1:21">
      <c r="A7" s="45">
        <v>6</v>
      </c>
      <c r="B7" s="78"/>
      <c r="C7" s="78"/>
      <c r="D7" s="46"/>
      <c r="E7" s="46"/>
      <c r="F7" s="46"/>
      <c r="G7" s="79"/>
      <c r="H7" s="46"/>
      <c r="I7" s="79"/>
      <c r="J7" s="46"/>
      <c r="K7" s="79"/>
      <c r="L7" s="46"/>
      <c r="M7" s="79"/>
      <c r="N7" s="46"/>
      <c r="O7" s="79"/>
      <c r="P7" s="46"/>
      <c r="Q7" s="79"/>
      <c r="R7" s="45">
        <f>COUNTA(利用者テーブル[[#This Row],[利用者1]],利用者テーブル[[#This Row],[利用者2]],利用者テーブル[[#This Row],[利用者3]],利用者テーブル[[#This Row],[利用者4]],利用者テーブル[[#This Row],[利用者5]],利用者テーブル[[#This Row],[利用者6]])</f>
        <v>0</v>
      </c>
    </row>
    <row r="8" spans="1:21">
      <c r="A8" s="45">
        <v>7</v>
      </c>
      <c r="B8" s="78"/>
      <c r="C8" s="78"/>
      <c r="D8" s="46"/>
      <c r="E8" s="46"/>
      <c r="F8" s="46"/>
      <c r="G8" s="79"/>
      <c r="H8" s="46"/>
      <c r="I8" s="79"/>
      <c r="J8" s="46"/>
      <c r="K8" s="79"/>
      <c r="L8" s="46"/>
      <c r="M8" s="79"/>
      <c r="N8" s="46"/>
      <c r="O8" s="79"/>
      <c r="P8" s="46"/>
      <c r="Q8" s="79"/>
      <c r="R8" s="45">
        <f>COUNTA(利用者テーブル[[#This Row],[利用者1]],利用者テーブル[[#This Row],[利用者2]],利用者テーブル[[#This Row],[利用者3]],利用者テーブル[[#This Row],[利用者4]],利用者テーブル[[#This Row],[利用者5]],利用者テーブル[[#This Row],[利用者6]])</f>
        <v>0</v>
      </c>
    </row>
    <row r="9" spans="1:21">
      <c r="A9" s="45">
        <v>8</v>
      </c>
      <c r="B9" s="78"/>
      <c r="C9" s="78"/>
      <c r="D9" s="46"/>
      <c r="E9" s="46"/>
      <c r="F9" s="46"/>
      <c r="G9" s="79"/>
      <c r="H9" s="46"/>
      <c r="I9" s="79"/>
      <c r="J9" s="46"/>
      <c r="K9" s="79"/>
      <c r="L9" s="46"/>
      <c r="M9" s="79"/>
      <c r="N9" s="46"/>
      <c r="O9" s="79"/>
      <c r="P9" s="46"/>
      <c r="Q9" s="79"/>
      <c r="R9" s="45">
        <f>COUNTA(利用者テーブル[[#This Row],[利用者1]],利用者テーブル[[#This Row],[利用者2]],利用者テーブル[[#This Row],[利用者3]],利用者テーブル[[#This Row],[利用者4]],利用者テーブル[[#This Row],[利用者5]],利用者テーブル[[#This Row],[利用者6]])</f>
        <v>0</v>
      </c>
    </row>
    <row r="10" spans="1:21">
      <c r="A10" s="45">
        <v>9</v>
      </c>
      <c r="B10" s="78"/>
      <c r="C10" s="78"/>
      <c r="D10" s="46"/>
      <c r="E10" s="46"/>
      <c r="F10" s="46"/>
      <c r="G10" s="79"/>
      <c r="H10" s="46"/>
      <c r="I10" s="79"/>
      <c r="J10" s="46"/>
      <c r="K10" s="79"/>
      <c r="L10" s="46"/>
      <c r="M10" s="79"/>
      <c r="N10" s="46"/>
      <c r="O10" s="79"/>
      <c r="P10" s="46"/>
      <c r="Q10" s="79"/>
      <c r="R10" s="45">
        <f>COUNTA(利用者テーブル[[#This Row],[利用者1]],利用者テーブル[[#This Row],[利用者2]],利用者テーブル[[#This Row],[利用者3]],利用者テーブル[[#This Row],[利用者4]],利用者テーブル[[#This Row],[利用者5]],利用者テーブル[[#This Row],[利用者6]])</f>
        <v>0</v>
      </c>
    </row>
    <row r="11" spans="1:21">
      <c r="A11" s="45">
        <v>10</v>
      </c>
      <c r="B11" s="78"/>
      <c r="C11" s="78"/>
      <c r="D11" s="46"/>
      <c r="E11" s="46"/>
      <c r="F11" s="46"/>
      <c r="G11" s="79"/>
      <c r="H11" s="46"/>
      <c r="I11" s="79"/>
      <c r="J11" s="46"/>
      <c r="K11" s="79"/>
      <c r="L11" s="46"/>
      <c r="M11" s="79"/>
      <c r="N11" s="46"/>
      <c r="O11" s="79"/>
      <c r="P11" s="46"/>
      <c r="Q11" s="79"/>
      <c r="R11" s="45">
        <f>COUNTA(利用者テーブル[[#This Row],[利用者1]],利用者テーブル[[#This Row],[利用者2]],利用者テーブル[[#This Row],[利用者3]],利用者テーブル[[#This Row],[利用者4]],利用者テーブル[[#This Row],[利用者5]],利用者テーブル[[#This Row],[利用者6]])</f>
        <v>0</v>
      </c>
    </row>
    <row r="12" spans="1:21">
      <c r="A12" s="45">
        <v>11</v>
      </c>
      <c r="B12" s="78"/>
      <c r="C12" s="78"/>
      <c r="D12" s="46"/>
      <c r="E12" s="46"/>
      <c r="F12" s="46"/>
      <c r="G12" s="79"/>
      <c r="H12" s="46"/>
      <c r="I12" s="79"/>
      <c r="J12" s="46"/>
      <c r="K12" s="79"/>
      <c r="L12" s="46"/>
      <c r="M12" s="79"/>
      <c r="N12" s="46"/>
      <c r="O12" s="79"/>
      <c r="P12" s="46"/>
      <c r="Q12" s="79"/>
      <c r="R12" s="45">
        <f>COUNTA(利用者テーブル[[#This Row],[利用者1]],利用者テーブル[[#This Row],[利用者2]],利用者テーブル[[#This Row],[利用者3]],利用者テーブル[[#This Row],[利用者4]],利用者テーブル[[#This Row],[利用者5]],利用者テーブル[[#This Row],[利用者6]])</f>
        <v>0</v>
      </c>
    </row>
    <row r="13" spans="1:21">
      <c r="A13" s="45">
        <v>12</v>
      </c>
      <c r="B13" s="78"/>
      <c r="C13" s="78"/>
      <c r="D13" s="46"/>
      <c r="E13" s="46"/>
      <c r="F13" s="46"/>
      <c r="G13" s="79"/>
      <c r="H13" s="46"/>
      <c r="I13" s="79"/>
      <c r="J13" s="46"/>
      <c r="K13" s="79"/>
      <c r="L13" s="46"/>
      <c r="M13" s="79"/>
      <c r="N13" s="46"/>
      <c r="O13" s="79"/>
      <c r="P13" s="46"/>
      <c r="Q13" s="79"/>
      <c r="R13" s="45">
        <f>COUNTA(利用者テーブル[[#This Row],[利用者1]],利用者テーブル[[#This Row],[利用者2]],利用者テーブル[[#This Row],[利用者3]],利用者テーブル[[#This Row],[利用者4]],利用者テーブル[[#This Row],[利用者5]],利用者テーブル[[#This Row],[利用者6]])</f>
        <v>0</v>
      </c>
    </row>
    <row r="14" spans="1:21">
      <c r="A14" s="45">
        <v>13</v>
      </c>
      <c r="B14" s="78"/>
      <c r="C14" s="78"/>
      <c r="D14" s="46"/>
      <c r="E14" s="46"/>
      <c r="F14" s="46"/>
      <c r="G14" s="79"/>
      <c r="H14" s="46"/>
      <c r="I14" s="79"/>
      <c r="J14" s="46"/>
      <c r="K14" s="79"/>
      <c r="L14" s="46"/>
      <c r="M14" s="79"/>
      <c r="N14" s="46"/>
      <c r="O14" s="79"/>
      <c r="P14" s="46"/>
      <c r="Q14" s="79"/>
      <c r="R14" s="45">
        <f>COUNTA(利用者テーブル[[#This Row],[利用者1]],利用者テーブル[[#This Row],[利用者2]],利用者テーブル[[#This Row],[利用者3]],利用者テーブル[[#This Row],[利用者4]],利用者テーブル[[#This Row],[利用者5]],利用者テーブル[[#This Row],[利用者6]])</f>
        <v>0</v>
      </c>
    </row>
    <row r="15" spans="1:21">
      <c r="A15" s="45">
        <v>14</v>
      </c>
      <c r="B15" s="78"/>
      <c r="C15" s="78"/>
      <c r="D15" s="46"/>
      <c r="E15" s="46"/>
      <c r="F15" s="46"/>
      <c r="G15" s="79"/>
      <c r="H15" s="46"/>
      <c r="I15" s="79"/>
      <c r="J15" s="46"/>
      <c r="K15" s="79"/>
      <c r="L15" s="46"/>
      <c r="M15" s="79"/>
      <c r="N15" s="46"/>
      <c r="O15" s="79"/>
      <c r="P15" s="46"/>
      <c r="Q15" s="79"/>
      <c r="R15" s="45">
        <f>COUNTA(利用者テーブル[[#This Row],[利用者1]],利用者テーブル[[#This Row],[利用者2]],利用者テーブル[[#This Row],[利用者3]],利用者テーブル[[#This Row],[利用者4]],利用者テーブル[[#This Row],[利用者5]],利用者テーブル[[#This Row],[利用者6]])</f>
        <v>0</v>
      </c>
    </row>
    <row r="16" spans="1:21">
      <c r="A16" s="45">
        <v>15</v>
      </c>
      <c r="B16" s="78"/>
      <c r="C16" s="78"/>
      <c r="D16" s="46"/>
      <c r="E16" s="46"/>
      <c r="F16" s="46"/>
      <c r="G16" s="79"/>
      <c r="H16" s="46"/>
      <c r="I16" s="79"/>
      <c r="J16" s="46"/>
      <c r="K16" s="79"/>
      <c r="L16" s="46"/>
      <c r="M16" s="79"/>
      <c r="N16" s="46"/>
      <c r="O16" s="79"/>
      <c r="P16" s="46"/>
      <c r="Q16" s="79"/>
      <c r="R16" s="45">
        <f>COUNTA(利用者テーブル[[#This Row],[利用者1]],利用者テーブル[[#This Row],[利用者2]],利用者テーブル[[#This Row],[利用者3]],利用者テーブル[[#This Row],[利用者4]],利用者テーブル[[#This Row],[利用者5]],利用者テーブル[[#This Row],[利用者6]])</f>
        <v>0</v>
      </c>
    </row>
    <row r="17" spans="1:18">
      <c r="A17" s="45">
        <v>16</v>
      </c>
      <c r="B17" s="78"/>
      <c r="C17" s="78"/>
      <c r="D17" s="46"/>
      <c r="E17" s="46"/>
      <c r="F17" s="46"/>
      <c r="G17" s="79"/>
      <c r="H17" s="46"/>
      <c r="I17" s="79"/>
      <c r="J17" s="46"/>
      <c r="K17" s="79"/>
      <c r="L17" s="46"/>
      <c r="M17" s="79"/>
      <c r="N17" s="46"/>
      <c r="O17" s="79"/>
      <c r="P17" s="46"/>
      <c r="Q17" s="79"/>
      <c r="R17" s="45">
        <f>COUNTA(利用者テーブル[[#This Row],[利用者1]],利用者テーブル[[#This Row],[利用者2]],利用者テーブル[[#This Row],[利用者3]],利用者テーブル[[#This Row],[利用者4]],利用者テーブル[[#This Row],[利用者5]],利用者テーブル[[#This Row],[利用者6]])</f>
        <v>0</v>
      </c>
    </row>
    <row r="18" spans="1:18">
      <c r="A18" s="45">
        <v>17</v>
      </c>
      <c r="B18" s="78"/>
      <c r="C18" s="78"/>
      <c r="D18" s="46"/>
      <c r="E18" s="46"/>
      <c r="F18" s="46"/>
      <c r="G18" s="79"/>
      <c r="H18" s="46"/>
      <c r="I18" s="79"/>
      <c r="J18" s="46"/>
      <c r="K18" s="79"/>
      <c r="L18" s="46"/>
      <c r="M18" s="79"/>
      <c r="N18" s="46"/>
      <c r="O18" s="79"/>
      <c r="P18" s="46"/>
      <c r="Q18" s="79"/>
      <c r="R18" s="45">
        <f>COUNTA(利用者テーブル[[#This Row],[利用者1]],利用者テーブル[[#This Row],[利用者2]],利用者テーブル[[#This Row],[利用者3]],利用者テーブル[[#This Row],[利用者4]],利用者テーブル[[#This Row],[利用者5]],利用者テーブル[[#This Row],[利用者6]])</f>
        <v>0</v>
      </c>
    </row>
    <row r="19" spans="1:18">
      <c r="A19" s="45">
        <v>18</v>
      </c>
      <c r="B19" s="78"/>
      <c r="C19" s="80"/>
      <c r="D19" s="46"/>
      <c r="E19" s="46"/>
      <c r="F19" s="46"/>
      <c r="G19" s="79"/>
      <c r="H19" s="46"/>
      <c r="I19" s="79"/>
      <c r="J19" s="46"/>
      <c r="K19" s="79"/>
      <c r="L19" s="46"/>
      <c r="M19" s="79"/>
      <c r="N19" s="46"/>
      <c r="O19" s="79"/>
      <c r="P19" s="46"/>
      <c r="Q19" s="79"/>
      <c r="R19" s="45">
        <f>COUNTA(利用者テーブル[[#This Row],[利用者1]],利用者テーブル[[#This Row],[利用者2]],利用者テーブル[[#This Row],[利用者3]],利用者テーブル[[#This Row],[利用者4]],利用者テーブル[[#This Row],[利用者5]],利用者テーブル[[#This Row],[利用者6]])</f>
        <v>0</v>
      </c>
    </row>
    <row r="20" spans="1:18">
      <c r="A20" s="45">
        <v>19</v>
      </c>
      <c r="B20" s="78"/>
      <c r="C20" s="80"/>
      <c r="D20" s="46"/>
      <c r="E20" s="46"/>
      <c r="F20" s="46"/>
      <c r="G20" s="79"/>
      <c r="H20" s="46"/>
      <c r="I20" s="79"/>
      <c r="J20" s="46"/>
      <c r="K20" s="79"/>
      <c r="L20" s="46"/>
      <c r="M20" s="79"/>
      <c r="N20" s="46"/>
      <c r="O20" s="79"/>
      <c r="P20" s="46"/>
      <c r="Q20" s="79"/>
      <c r="R20" s="45">
        <f>COUNTA(利用者テーブル[[#This Row],[利用者1]],利用者テーブル[[#This Row],[利用者2]],利用者テーブル[[#This Row],[利用者3]],利用者テーブル[[#This Row],[利用者4]],利用者テーブル[[#This Row],[利用者5]],利用者テーブル[[#This Row],[利用者6]])</f>
        <v>0</v>
      </c>
    </row>
    <row r="21" spans="1:18">
      <c r="A21" s="45">
        <v>20</v>
      </c>
      <c r="B21" s="78"/>
      <c r="C21" s="80"/>
      <c r="D21" s="46"/>
      <c r="E21" s="46"/>
      <c r="F21" s="46"/>
      <c r="G21" s="79"/>
      <c r="H21" s="46"/>
      <c r="I21" s="79"/>
      <c r="J21" s="46"/>
      <c r="K21" s="79"/>
      <c r="L21" s="46"/>
      <c r="M21" s="79"/>
      <c r="N21" s="46"/>
      <c r="O21" s="79"/>
      <c r="P21" s="46"/>
      <c r="Q21" s="79"/>
      <c r="R21" s="45">
        <f>COUNTA(利用者テーブル[[#This Row],[利用者1]],利用者テーブル[[#This Row],[利用者2]],利用者テーブル[[#This Row],[利用者3]],利用者テーブル[[#This Row],[利用者4]],利用者テーブル[[#This Row],[利用者5]],利用者テーブル[[#This Row],[利用者6]])</f>
        <v>0</v>
      </c>
    </row>
    <row r="22" spans="1:18">
      <c r="A22" s="45">
        <v>21</v>
      </c>
      <c r="B22" s="78"/>
      <c r="C22" s="80"/>
      <c r="D22" s="46"/>
      <c r="E22" s="46"/>
      <c r="F22" s="46"/>
      <c r="G22" s="79"/>
      <c r="H22" s="46"/>
      <c r="I22" s="79"/>
      <c r="J22" s="46"/>
      <c r="K22" s="79"/>
      <c r="L22" s="46"/>
      <c r="M22" s="79"/>
      <c r="N22" s="46"/>
      <c r="O22" s="79"/>
      <c r="P22" s="46"/>
      <c r="Q22" s="79"/>
      <c r="R22" s="45">
        <f>COUNTA(利用者テーブル[[#This Row],[利用者1]],利用者テーブル[[#This Row],[利用者2]],利用者テーブル[[#This Row],[利用者3]],利用者テーブル[[#This Row],[利用者4]],利用者テーブル[[#This Row],[利用者5]],利用者テーブル[[#This Row],[利用者6]])</f>
        <v>0</v>
      </c>
    </row>
    <row r="23" spans="1:18">
      <c r="A23" s="45">
        <v>22</v>
      </c>
      <c r="B23" s="78"/>
      <c r="C23" s="80"/>
      <c r="D23" s="46"/>
      <c r="E23" s="46"/>
      <c r="F23" s="46"/>
      <c r="G23" s="79"/>
      <c r="H23" s="46"/>
      <c r="I23" s="79"/>
      <c r="J23" s="46"/>
      <c r="K23" s="79"/>
      <c r="L23" s="46"/>
      <c r="M23" s="79"/>
      <c r="N23" s="46"/>
      <c r="O23" s="79"/>
      <c r="P23" s="46"/>
      <c r="Q23" s="79"/>
      <c r="R23" s="45">
        <f>COUNTA(利用者テーブル[[#This Row],[利用者1]],利用者テーブル[[#This Row],[利用者2]],利用者テーブル[[#This Row],[利用者3]],利用者テーブル[[#This Row],[利用者4]],利用者テーブル[[#This Row],[利用者5]],利用者テーブル[[#This Row],[利用者6]])</f>
        <v>0</v>
      </c>
    </row>
    <row r="24" spans="1:18">
      <c r="A24" s="45">
        <v>23</v>
      </c>
      <c r="B24" s="78"/>
      <c r="C24" s="80"/>
      <c r="D24" s="46"/>
      <c r="E24" s="46"/>
      <c r="F24" s="46"/>
      <c r="G24" s="79"/>
      <c r="H24" s="46"/>
      <c r="I24" s="79"/>
      <c r="J24" s="46"/>
      <c r="K24" s="79"/>
      <c r="L24" s="46"/>
      <c r="M24" s="79"/>
      <c r="N24" s="46"/>
      <c r="O24" s="79"/>
      <c r="P24" s="46"/>
      <c r="Q24" s="79"/>
      <c r="R24" s="45">
        <f>COUNTA(利用者テーブル[[#This Row],[利用者1]],利用者テーブル[[#This Row],[利用者2]],利用者テーブル[[#This Row],[利用者3]],利用者テーブル[[#This Row],[利用者4]],利用者テーブル[[#This Row],[利用者5]],利用者テーブル[[#This Row],[利用者6]])</f>
        <v>0</v>
      </c>
    </row>
    <row r="25" spans="1:18">
      <c r="A25" s="45">
        <v>24</v>
      </c>
      <c r="B25" s="78"/>
      <c r="C25" s="78"/>
      <c r="D25" s="46"/>
      <c r="E25" s="46"/>
      <c r="F25" s="46"/>
      <c r="G25" s="79"/>
      <c r="H25" s="46"/>
      <c r="I25" s="79"/>
      <c r="J25" s="46"/>
      <c r="K25" s="79"/>
      <c r="L25" s="46"/>
      <c r="M25" s="79"/>
      <c r="N25" s="46"/>
      <c r="O25" s="79"/>
      <c r="P25" s="46"/>
      <c r="Q25" s="79"/>
      <c r="R25" s="45">
        <f>COUNTA(利用者テーブル[[#This Row],[利用者1]],利用者テーブル[[#This Row],[利用者2]],利用者テーブル[[#This Row],[利用者3]],利用者テーブル[[#This Row],[利用者4]],利用者テーブル[[#This Row],[利用者5]],利用者テーブル[[#This Row],[利用者6]])</f>
        <v>0</v>
      </c>
    </row>
    <row r="26" spans="1:18">
      <c r="A26" s="45">
        <v>25</v>
      </c>
      <c r="B26" s="78"/>
      <c r="C26" s="80"/>
      <c r="D26" s="46"/>
      <c r="E26" s="46"/>
      <c r="F26" s="46"/>
      <c r="G26" s="79"/>
      <c r="H26" s="46"/>
      <c r="I26" s="79"/>
      <c r="J26" s="46"/>
      <c r="K26" s="79"/>
      <c r="L26" s="46"/>
      <c r="M26" s="79"/>
      <c r="N26" s="46"/>
      <c r="O26" s="79"/>
      <c r="P26" s="46"/>
      <c r="Q26" s="79"/>
      <c r="R26" s="45">
        <f>COUNTA(利用者テーブル[[#This Row],[利用者1]],利用者テーブル[[#This Row],[利用者2]],利用者テーブル[[#This Row],[利用者3]],利用者テーブル[[#This Row],[利用者4]],利用者テーブル[[#This Row],[利用者5]],利用者テーブル[[#This Row],[利用者6]])</f>
        <v>0</v>
      </c>
    </row>
    <row r="27" spans="1:18">
      <c r="A27" s="45">
        <v>26</v>
      </c>
      <c r="B27" s="78"/>
      <c r="C27" s="78"/>
      <c r="D27" s="46"/>
      <c r="E27" s="46"/>
      <c r="F27" s="46"/>
      <c r="G27" s="79"/>
      <c r="H27" s="46"/>
      <c r="I27" s="79"/>
      <c r="J27" s="46"/>
      <c r="K27" s="79"/>
      <c r="L27" s="46"/>
      <c r="M27" s="79"/>
      <c r="N27" s="46"/>
      <c r="O27" s="79"/>
      <c r="P27" s="46"/>
      <c r="Q27" s="79"/>
      <c r="R27" s="45">
        <f>COUNTA(利用者テーブル[[#This Row],[利用者1]],利用者テーブル[[#This Row],[利用者2]],利用者テーブル[[#This Row],[利用者3]],利用者テーブル[[#This Row],[利用者4]],利用者テーブル[[#This Row],[利用者5]],利用者テーブル[[#This Row],[利用者6]])</f>
        <v>0</v>
      </c>
    </row>
    <row r="28" spans="1:18">
      <c r="A28" s="45">
        <v>27</v>
      </c>
      <c r="B28" s="78"/>
      <c r="C28" s="80"/>
      <c r="D28" s="46"/>
      <c r="E28" s="46"/>
      <c r="F28" s="46"/>
      <c r="G28" s="79"/>
      <c r="H28" s="46"/>
      <c r="I28" s="79"/>
      <c r="J28" s="46"/>
      <c r="K28" s="79"/>
      <c r="L28" s="46"/>
      <c r="M28" s="79"/>
      <c r="N28" s="46"/>
      <c r="O28" s="79"/>
      <c r="P28" s="46"/>
      <c r="Q28" s="79"/>
      <c r="R28" s="45">
        <f>COUNTA(利用者テーブル[[#This Row],[利用者1]],利用者テーブル[[#This Row],[利用者2]],利用者テーブル[[#This Row],[利用者3]],利用者テーブル[[#This Row],[利用者4]],利用者テーブル[[#This Row],[利用者5]],利用者テーブル[[#This Row],[利用者6]])</f>
        <v>0</v>
      </c>
    </row>
    <row r="29" spans="1:18">
      <c r="A29" s="45">
        <v>28</v>
      </c>
      <c r="B29" s="78"/>
      <c r="C29" s="80"/>
      <c r="D29" s="46"/>
      <c r="E29" s="46"/>
      <c r="F29" s="46"/>
      <c r="G29" s="79"/>
      <c r="H29" s="46"/>
      <c r="I29" s="79"/>
      <c r="J29" s="46"/>
      <c r="K29" s="79"/>
      <c r="L29" s="46"/>
      <c r="M29" s="79"/>
      <c r="N29" s="46"/>
      <c r="O29" s="79"/>
      <c r="P29" s="46"/>
      <c r="Q29" s="79"/>
      <c r="R29" s="45">
        <f>COUNTA(利用者テーブル[[#This Row],[利用者1]],利用者テーブル[[#This Row],[利用者2]],利用者テーブル[[#This Row],[利用者3]],利用者テーブル[[#This Row],[利用者4]],利用者テーブル[[#This Row],[利用者5]],利用者テーブル[[#This Row],[利用者6]])</f>
        <v>0</v>
      </c>
    </row>
    <row r="30" spans="1:18">
      <c r="A30" s="45">
        <v>29</v>
      </c>
      <c r="B30" s="78"/>
      <c r="C30" s="80"/>
      <c r="D30" s="46"/>
      <c r="E30" s="46"/>
      <c r="F30" s="46"/>
      <c r="G30" s="79"/>
      <c r="H30" s="46"/>
      <c r="I30" s="79"/>
      <c r="J30" s="46"/>
      <c r="K30" s="79"/>
      <c r="L30" s="46"/>
      <c r="M30" s="79"/>
      <c r="N30" s="46"/>
      <c r="O30" s="79"/>
      <c r="P30" s="46"/>
      <c r="Q30" s="79"/>
      <c r="R30" s="45">
        <f>COUNTA(利用者テーブル[[#This Row],[利用者1]],利用者テーブル[[#This Row],[利用者2]],利用者テーブル[[#This Row],[利用者3]],利用者テーブル[[#This Row],[利用者4]],利用者テーブル[[#This Row],[利用者5]],利用者テーブル[[#This Row],[利用者6]])</f>
        <v>0</v>
      </c>
    </row>
    <row r="31" spans="1:18">
      <c r="A31" s="45">
        <v>30</v>
      </c>
      <c r="B31" s="78"/>
      <c r="C31" s="80"/>
      <c r="D31" s="46"/>
      <c r="E31" s="46"/>
      <c r="F31" s="46"/>
      <c r="G31" s="79"/>
      <c r="H31" s="46"/>
      <c r="I31" s="79"/>
      <c r="J31" s="46"/>
      <c r="K31" s="79"/>
      <c r="L31" s="46"/>
      <c r="M31" s="79"/>
      <c r="N31" s="46"/>
      <c r="O31" s="79"/>
      <c r="P31" s="46"/>
      <c r="Q31" s="79"/>
      <c r="R31" s="45">
        <f>COUNTA(利用者テーブル[[#This Row],[利用者1]],利用者テーブル[[#This Row],[利用者2]],利用者テーブル[[#This Row],[利用者3]],利用者テーブル[[#This Row],[利用者4]],利用者テーブル[[#This Row],[利用者5]],利用者テーブル[[#This Row],[利用者6]])</f>
        <v>0</v>
      </c>
    </row>
    <row r="32" spans="1:18">
      <c r="A32" s="45">
        <v>31</v>
      </c>
      <c r="B32" s="79"/>
      <c r="C32" s="79"/>
      <c r="D32" s="46"/>
      <c r="E32" s="46"/>
      <c r="F32" s="46"/>
      <c r="G32" s="79"/>
      <c r="H32" s="46"/>
      <c r="I32" s="79"/>
      <c r="J32" s="46"/>
      <c r="K32" s="79"/>
      <c r="L32" s="46"/>
      <c r="M32" s="79"/>
      <c r="N32" s="46"/>
      <c r="O32" s="79"/>
      <c r="P32" s="46"/>
      <c r="Q32" s="79"/>
      <c r="R32" s="91">
        <f>COUNTA(利用者テーブル[[#This Row],[利用者1]],利用者テーブル[[#This Row],[利用者2]],利用者テーブル[[#This Row],[利用者3]],利用者テーブル[[#This Row],[利用者4]],利用者テーブル[[#This Row],[利用者5]],利用者テーブル[[#This Row],[利用者6]])</f>
        <v>0</v>
      </c>
    </row>
    <row r="33" spans="1:18">
      <c r="A33" s="45">
        <v>32</v>
      </c>
      <c r="B33" s="79"/>
      <c r="C33" s="79"/>
      <c r="D33" s="46"/>
      <c r="E33" s="46"/>
      <c r="F33" s="46"/>
      <c r="G33" s="79"/>
      <c r="H33" s="46"/>
      <c r="I33" s="79"/>
      <c r="J33" s="46"/>
      <c r="K33" s="79"/>
      <c r="L33" s="46"/>
      <c r="M33" s="79"/>
      <c r="N33" s="46"/>
      <c r="O33" s="79"/>
      <c r="P33" s="46"/>
      <c r="Q33" s="79"/>
      <c r="R33" s="91">
        <f>COUNTA(利用者テーブル[[#This Row],[利用者1]],利用者テーブル[[#This Row],[利用者2]],利用者テーブル[[#This Row],[利用者3]],利用者テーブル[[#This Row],[利用者4]],利用者テーブル[[#This Row],[利用者5]],利用者テーブル[[#This Row],[利用者6]])</f>
        <v>0</v>
      </c>
    </row>
    <row r="34" spans="1:18">
      <c r="A34" s="45">
        <v>33</v>
      </c>
      <c r="B34" s="79"/>
      <c r="C34" s="79"/>
      <c r="D34" s="46"/>
      <c r="E34" s="46"/>
      <c r="F34" s="46"/>
      <c r="G34" s="79"/>
      <c r="H34" s="46"/>
      <c r="I34" s="79"/>
      <c r="J34" s="46"/>
      <c r="K34" s="79"/>
      <c r="L34" s="46"/>
      <c r="M34" s="79"/>
      <c r="N34" s="46"/>
      <c r="O34" s="79"/>
      <c r="P34" s="46"/>
      <c r="Q34" s="79"/>
      <c r="R34" s="91">
        <f>COUNTA(利用者テーブル[[#This Row],[利用者1]],利用者テーブル[[#This Row],[利用者2]],利用者テーブル[[#This Row],[利用者3]],利用者テーブル[[#This Row],[利用者4]],利用者テーブル[[#This Row],[利用者5]],利用者テーブル[[#This Row],[利用者6]])</f>
        <v>0</v>
      </c>
    </row>
    <row r="35" spans="1:18">
      <c r="A35" s="45">
        <v>34</v>
      </c>
      <c r="B35" s="79"/>
      <c r="C35" s="79"/>
      <c r="D35" s="46"/>
      <c r="E35" s="46"/>
      <c r="F35" s="46"/>
      <c r="G35" s="79"/>
      <c r="H35" s="46"/>
      <c r="I35" s="79"/>
      <c r="J35" s="46"/>
      <c r="K35" s="79"/>
      <c r="L35" s="46"/>
      <c r="M35" s="79"/>
      <c r="N35" s="46"/>
      <c r="O35" s="79"/>
      <c r="P35" s="46"/>
      <c r="Q35" s="79"/>
      <c r="R35" s="91">
        <f>COUNTA(利用者テーブル[[#This Row],[利用者1]],利用者テーブル[[#This Row],[利用者2]],利用者テーブル[[#This Row],[利用者3]],利用者テーブル[[#This Row],[利用者4]],利用者テーブル[[#This Row],[利用者5]],利用者テーブル[[#This Row],[利用者6]])</f>
        <v>0</v>
      </c>
    </row>
    <row r="36" spans="1:18">
      <c r="A36" s="45">
        <v>35</v>
      </c>
      <c r="B36" s="79"/>
      <c r="C36" s="79"/>
      <c r="D36" s="46"/>
      <c r="E36" s="46"/>
      <c r="F36" s="46"/>
      <c r="G36" s="79"/>
      <c r="H36" s="46"/>
      <c r="I36" s="79"/>
      <c r="J36" s="46"/>
      <c r="K36" s="79"/>
      <c r="L36" s="46"/>
      <c r="M36" s="79"/>
      <c r="N36" s="46"/>
      <c r="O36" s="79"/>
      <c r="P36" s="46"/>
      <c r="Q36" s="79"/>
      <c r="R36" s="91">
        <f>COUNTA(利用者テーブル[[#This Row],[利用者1]],利用者テーブル[[#This Row],[利用者2]],利用者テーブル[[#This Row],[利用者3]],利用者テーブル[[#This Row],[利用者4]],利用者テーブル[[#This Row],[利用者5]],利用者テーブル[[#This Row],[利用者6]])</f>
        <v>0</v>
      </c>
    </row>
    <row r="37" spans="1:18">
      <c r="A37" s="45">
        <v>36</v>
      </c>
      <c r="B37" s="79"/>
      <c r="C37" s="79"/>
      <c r="D37" s="46"/>
      <c r="E37" s="46"/>
      <c r="F37" s="46"/>
      <c r="G37" s="79"/>
      <c r="H37" s="46"/>
      <c r="I37" s="79"/>
      <c r="J37" s="46"/>
      <c r="K37" s="79"/>
      <c r="L37" s="46"/>
      <c r="M37" s="79"/>
      <c r="N37" s="46"/>
      <c r="O37" s="79"/>
      <c r="P37" s="46"/>
      <c r="Q37" s="79"/>
      <c r="R37" s="91">
        <f>COUNTA(利用者テーブル[[#This Row],[利用者1]],利用者テーブル[[#This Row],[利用者2]],利用者テーブル[[#This Row],[利用者3]],利用者テーブル[[#This Row],[利用者4]],利用者テーブル[[#This Row],[利用者5]],利用者テーブル[[#This Row],[利用者6]])</f>
        <v>0</v>
      </c>
    </row>
    <row r="38" spans="1:18">
      <c r="A38" s="45">
        <v>37</v>
      </c>
      <c r="B38" s="79"/>
      <c r="C38" s="79"/>
      <c r="D38" s="46"/>
      <c r="E38" s="46"/>
      <c r="F38" s="46"/>
      <c r="G38" s="79"/>
      <c r="H38" s="46"/>
      <c r="I38" s="79"/>
      <c r="J38" s="46"/>
      <c r="K38" s="79"/>
      <c r="L38" s="46"/>
      <c r="M38" s="79"/>
      <c r="N38" s="46"/>
      <c r="O38" s="79"/>
      <c r="P38" s="46"/>
      <c r="Q38" s="79"/>
      <c r="R38" s="91">
        <f>COUNTA(利用者テーブル[[#This Row],[利用者1]],利用者テーブル[[#This Row],[利用者2]],利用者テーブル[[#This Row],[利用者3]],利用者テーブル[[#This Row],[利用者4]],利用者テーブル[[#This Row],[利用者5]],利用者テーブル[[#This Row],[利用者6]])</f>
        <v>0</v>
      </c>
    </row>
    <row r="39" spans="1:18">
      <c r="A39" s="45">
        <v>38</v>
      </c>
      <c r="B39" s="79"/>
      <c r="C39" s="79"/>
      <c r="D39" s="46"/>
      <c r="E39" s="46"/>
      <c r="F39" s="46"/>
      <c r="G39" s="79"/>
      <c r="H39" s="46"/>
      <c r="I39" s="79"/>
      <c r="J39" s="46"/>
      <c r="K39" s="79"/>
      <c r="L39" s="46"/>
      <c r="M39" s="79"/>
      <c r="N39" s="46"/>
      <c r="O39" s="79"/>
      <c r="P39" s="46"/>
      <c r="Q39" s="79"/>
      <c r="R39" s="91">
        <f>COUNTA(利用者テーブル[[#This Row],[利用者1]],利用者テーブル[[#This Row],[利用者2]],利用者テーブル[[#This Row],[利用者3]],利用者テーブル[[#This Row],[利用者4]],利用者テーブル[[#This Row],[利用者5]],利用者テーブル[[#This Row],[利用者6]])</f>
        <v>0</v>
      </c>
    </row>
    <row r="40" spans="1:18">
      <c r="A40" s="45">
        <v>39</v>
      </c>
      <c r="B40" s="79"/>
      <c r="C40" s="79"/>
      <c r="D40" s="46"/>
      <c r="E40" s="46"/>
      <c r="F40" s="46"/>
      <c r="G40" s="79"/>
      <c r="H40" s="46"/>
      <c r="I40" s="79"/>
      <c r="J40" s="46"/>
      <c r="K40" s="79"/>
      <c r="L40" s="46"/>
      <c r="M40" s="79"/>
      <c r="N40" s="46"/>
      <c r="O40" s="79"/>
      <c r="P40" s="46"/>
      <c r="Q40" s="79"/>
      <c r="R40" s="91">
        <f>COUNTA(利用者テーブル[[#This Row],[利用者1]],利用者テーブル[[#This Row],[利用者2]],利用者テーブル[[#This Row],[利用者3]],利用者テーブル[[#This Row],[利用者4]],利用者テーブル[[#This Row],[利用者5]],利用者テーブル[[#This Row],[利用者6]])</f>
        <v>0</v>
      </c>
    </row>
    <row r="41" spans="1:18">
      <c r="A41" s="45">
        <v>40</v>
      </c>
      <c r="B41" s="79"/>
      <c r="C41" s="79"/>
      <c r="D41" s="46"/>
      <c r="E41" s="46"/>
      <c r="F41" s="46"/>
      <c r="G41" s="79"/>
      <c r="H41" s="46"/>
      <c r="I41" s="79"/>
      <c r="J41" s="46"/>
      <c r="K41" s="79"/>
      <c r="L41" s="46"/>
      <c r="M41" s="79"/>
      <c r="N41" s="46"/>
      <c r="O41" s="79"/>
      <c r="P41" s="46"/>
      <c r="Q41" s="79"/>
      <c r="R41" s="91">
        <f>COUNTA(利用者テーブル[[#This Row],[利用者1]],利用者テーブル[[#This Row],[利用者2]],利用者テーブル[[#This Row],[利用者3]],利用者テーブル[[#This Row],[利用者4]],利用者テーブル[[#This Row],[利用者5]],利用者テーブル[[#This Row],[利用者6]])</f>
        <v>0</v>
      </c>
    </row>
    <row r="42" spans="1:18">
      <c r="A42" s="45">
        <v>41</v>
      </c>
      <c r="B42" s="79"/>
      <c r="C42" s="79"/>
      <c r="D42" s="46"/>
      <c r="E42" s="46"/>
      <c r="F42" s="46"/>
      <c r="G42" s="79"/>
      <c r="H42" s="46"/>
      <c r="I42" s="79"/>
      <c r="J42" s="46"/>
      <c r="K42" s="79"/>
      <c r="L42" s="46"/>
      <c r="M42" s="79"/>
      <c r="N42" s="46"/>
      <c r="O42" s="79"/>
      <c r="P42" s="46"/>
      <c r="Q42" s="79"/>
      <c r="R42" s="91">
        <f>COUNTA(利用者テーブル[[#This Row],[利用者1]],利用者テーブル[[#This Row],[利用者2]],利用者テーブル[[#This Row],[利用者3]],利用者テーブル[[#This Row],[利用者4]],利用者テーブル[[#This Row],[利用者5]],利用者テーブル[[#This Row],[利用者6]])</f>
        <v>0</v>
      </c>
    </row>
    <row r="43" spans="1:18">
      <c r="A43" s="45">
        <v>42</v>
      </c>
      <c r="B43" s="79"/>
      <c r="C43" s="79"/>
      <c r="D43" s="46"/>
      <c r="E43" s="46"/>
      <c r="F43" s="46"/>
      <c r="G43" s="79"/>
      <c r="H43" s="46"/>
      <c r="I43" s="79"/>
      <c r="J43" s="46"/>
      <c r="K43" s="79"/>
      <c r="L43" s="46"/>
      <c r="M43" s="79"/>
      <c r="N43" s="46"/>
      <c r="O43" s="79"/>
      <c r="P43" s="46"/>
      <c r="Q43" s="79"/>
      <c r="R43" s="91">
        <f>COUNTA(利用者テーブル[[#This Row],[利用者1]],利用者テーブル[[#This Row],[利用者2]],利用者テーブル[[#This Row],[利用者3]],利用者テーブル[[#This Row],[利用者4]],利用者テーブル[[#This Row],[利用者5]],利用者テーブル[[#This Row],[利用者6]])</f>
        <v>0</v>
      </c>
    </row>
    <row r="44" spans="1:18">
      <c r="A44" s="45">
        <v>43</v>
      </c>
      <c r="B44" s="79"/>
      <c r="C44" s="79"/>
      <c r="D44" s="46"/>
      <c r="E44" s="46"/>
      <c r="F44" s="46"/>
      <c r="G44" s="79"/>
      <c r="H44" s="46"/>
      <c r="I44" s="79"/>
      <c r="J44" s="46"/>
      <c r="K44" s="79"/>
      <c r="L44" s="46"/>
      <c r="M44" s="79"/>
      <c r="N44" s="46"/>
      <c r="O44" s="79"/>
      <c r="P44" s="46"/>
      <c r="Q44" s="79"/>
      <c r="R44" s="91">
        <f>COUNTA(利用者テーブル[[#This Row],[利用者1]],利用者テーブル[[#This Row],[利用者2]],利用者テーブル[[#This Row],[利用者3]],利用者テーブル[[#This Row],[利用者4]],利用者テーブル[[#This Row],[利用者5]],利用者テーブル[[#This Row],[利用者6]])</f>
        <v>0</v>
      </c>
    </row>
    <row r="45" spans="1:18">
      <c r="A45" s="45">
        <v>44</v>
      </c>
      <c r="B45" s="79"/>
      <c r="C45" s="79"/>
      <c r="D45" s="46"/>
      <c r="E45" s="46"/>
      <c r="F45" s="46"/>
      <c r="G45" s="79"/>
      <c r="H45" s="46"/>
      <c r="I45" s="79"/>
      <c r="J45" s="46"/>
      <c r="K45" s="79"/>
      <c r="L45" s="46"/>
      <c r="M45" s="79"/>
      <c r="N45" s="46"/>
      <c r="O45" s="79"/>
      <c r="P45" s="46"/>
      <c r="Q45" s="79"/>
      <c r="R45" s="91">
        <f>COUNTA(利用者テーブル[[#This Row],[利用者1]],利用者テーブル[[#This Row],[利用者2]],利用者テーブル[[#This Row],[利用者3]],利用者テーブル[[#This Row],[利用者4]],利用者テーブル[[#This Row],[利用者5]],利用者テーブル[[#This Row],[利用者6]])</f>
        <v>0</v>
      </c>
    </row>
    <row r="46" spans="1:18">
      <c r="A46" s="45">
        <v>45</v>
      </c>
      <c r="B46" s="79"/>
      <c r="C46" s="79"/>
      <c r="D46" s="46"/>
      <c r="E46" s="46"/>
      <c r="F46" s="46"/>
      <c r="G46" s="79"/>
      <c r="H46" s="46"/>
      <c r="I46" s="79"/>
      <c r="J46" s="46"/>
      <c r="K46" s="79"/>
      <c r="L46" s="46"/>
      <c r="M46" s="79"/>
      <c r="N46" s="46"/>
      <c r="O46" s="79"/>
      <c r="P46" s="46"/>
      <c r="Q46" s="79"/>
      <c r="R46" s="91">
        <f>COUNTA(利用者テーブル[[#This Row],[利用者1]],利用者テーブル[[#This Row],[利用者2]],利用者テーブル[[#This Row],[利用者3]],利用者テーブル[[#This Row],[利用者4]],利用者テーブル[[#This Row],[利用者5]],利用者テーブル[[#This Row],[利用者6]])</f>
        <v>0</v>
      </c>
    </row>
    <row r="47" spans="1:18">
      <c r="A47" s="45">
        <v>46</v>
      </c>
      <c r="B47" s="79"/>
      <c r="C47" s="79"/>
      <c r="D47" s="46"/>
      <c r="E47" s="46"/>
      <c r="F47" s="46"/>
      <c r="G47" s="79"/>
      <c r="H47" s="46"/>
      <c r="I47" s="79"/>
      <c r="J47" s="46"/>
      <c r="K47" s="79"/>
      <c r="L47" s="46"/>
      <c r="M47" s="79"/>
      <c r="N47" s="46"/>
      <c r="O47" s="79"/>
      <c r="P47" s="46"/>
      <c r="Q47" s="79"/>
      <c r="R47" s="91">
        <f>COUNTA(利用者テーブル[[#This Row],[利用者1]],利用者テーブル[[#This Row],[利用者2]],利用者テーブル[[#This Row],[利用者3]],利用者テーブル[[#This Row],[利用者4]],利用者テーブル[[#This Row],[利用者5]],利用者テーブル[[#This Row],[利用者6]])</f>
        <v>0</v>
      </c>
    </row>
    <row r="48" spans="1:18">
      <c r="A48" s="45">
        <v>47</v>
      </c>
      <c r="B48" s="79"/>
      <c r="C48" s="79"/>
      <c r="D48" s="46"/>
      <c r="E48" s="46"/>
      <c r="F48" s="46"/>
      <c r="G48" s="79"/>
      <c r="H48" s="46"/>
      <c r="I48" s="79"/>
      <c r="J48" s="46"/>
      <c r="K48" s="79"/>
      <c r="L48" s="46"/>
      <c r="M48" s="79"/>
      <c r="N48" s="46"/>
      <c r="O48" s="79"/>
      <c r="P48" s="46"/>
      <c r="Q48" s="79"/>
      <c r="R48" s="91">
        <f>COUNTA(利用者テーブル[[#This Row],[利用者1]],利用者テーブル[[#This Row],[利用者2]],利用者テーブル[[#This Row],[利用者3]],利用者テーブル[[#This Row],[利用者4]],利用者テーブル[[#This Row],[利用者5]],利用者テーブル[[#This Row],[利用者6]])</f>
        <v>0</v>
      </c>
    </row>
    <row r="49" spans="1:18">
      <c r="A49" s="45">
        <v>48</v>
      </c>
      <c r="B49" s="79"/>
      <c r="C49" s="79"/>
      <c r="D49" s="46"/>
      <c r="E49" s="46"/>
      <c r="F49" s="46"/>
      <c r="G49" s="79"/>
      <c r="H49" s="46"/>
      <c r="I49" s="79"/>
      <c r="J49" s="46"/>
      <c r="K49" s="79"/>
      <c r="L49" s="46"/>
      <c r="M49" s="79"/>
      <c r="N49" s="46"/>
      <c r="O49" s="79"/>
      <c r="P49" s="46"/>
      <c r="Q49" s="79"/>
      <c r="R49" s="91">
        <f>COUNTA(利用者テーブル[[#This Row],[利用者1]],利用者テーブル[[#This Row],[利用者2]],利用者テーブル[[#This Row],[利用者3]],利用者テーブル[[#This Row],[利用者4]],利用者テーブル[[#This Row],[利用者5]],利用者テーブル[[#This Row],[利用者6]])</f>
        <v>0</v>
      </c>
    </row>
    <row r="50" spans="1:18">
      <c r="A50" s="45">
        <v>49</v>
      </c>
      <c r="B50" s="79"/>
      <c r="C50" s="79"/>
      <c r="D50" s="46"/>
      <c r="E50" s="46"/>
      <c r="F50" s="46"/>
      <c r="G50" s="79"/>
      <c r="H50" s="46"/>
      <c r="I50" s="79"/>
      <c r="J50" s="46"/>
      <c r="K50" s="79"/>
      <c r="L50" s="46"/>
      <c r="M50" s="79"/>
      <c r="N50" s="46"/>
      <c r="O50" s="79"/>
      <c r="P50" s="46"/>
      <c r="Q50" s="79"/>
      <c r="R50" s="91">
        <f>COUNTA(利用者テーブル[[#This Row],[利用者1]],利用者テーブル[[#This Row],[利用者2]],利用者テーブル[[#This Row],[利用者3]],利用者テーブル[[#This Row],[利用者4]],利用者テーブル[[#This Row],[利用者5]],利用者テーブル[[#This Row],[利用者6]])</f>
        <v>0</v>
      </c>
    </row>
    <row r="51" spans="1:18">
      <c r="A51" s="45">
        <v>50</v>
      </c>
      <c r="B51" s="79"/>
      <c r="C51" s="79"/>
      <c r="D51" s="46"/>
      <c r="E51" s="46"/>
      <c r="F51" s="46"/>
      <c r="G51" s="79"/>
      <c r="H51" s="46"/>
      <c r="I51" s="79"/>
      <c r="J51" s="46"/>
      <c r="K51" s="79"/>
      <c r="L51" s="46"/>
      <c r="M51" s="79"/>
      <c r="N51" s="46"/>
      <c r="O51" s="79"/>
      <c r="P51" s="46"/>
      <c r="Q51" s="79"/>
      <c r="R51" s="91">
        <f>COUNTA(利用者テーブル[[#This Row],[利用者1]],利用者テーブル[[#This Row],[利用者2]],利用者テーブル[[#This Row],[利用者3]],利用者テーブル[[#This Row],[利用者4]],利用者テーブル[[#This Row],[利用者5]],利用者テーブル[[#This Row],[利用者6]])</f>
        <v>0</v>
      </c>
    </row>
  </sheetData>
  <phoneticPr fontId="1"/>
  <dataValidations count="1">
    <dataValidation type="list" allowBlank="1" showInputMessage="1" showErrorMessage="1" sqref="G2:G51 Q2:Q51 I2:I51 M2:M51 K2:K51 O2:O51" xr:uid="{00000000-0002-0000-0100-000000000000}">
      <formula1>$U$1:$U$3</formula1>
    </dataValidation>
  </dataValidations>
  <printOptions horizontalCentered="1"/>
  <pageMargins left="0.78740157480314965" right="0.78740157480314965" top="0.98425196850393704" bottom="0.59055118110236227" header="0.51181102362204722" footer="0.51181102362204722"/>
  <pageSetup paperSize="9" orientation="portrait" r:id="rId1"/>
  <headerFooter alignWithMargins="0"/>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名簿!$B$6:$B$106</xm:f>
          </x14:formula1>
          <xm:sqref>H2:H51 F2:F51 J2:J51 L2:L51 N2:N51 P2:P51</xm:sqref>
        </x14:dataValidation>
        <x14:dataValidation type="list" allowBlank="1" showInputMessage="1" showErrorMessage="1" xr:uid="{00000000-0002-0000-0100-000002000000}">
          <x14:formula1>
            <xm:f>ゴルフ場!$B$2:$B$20</xm:f>
          </x14:formula1>
          <xm:sqref>D2:D51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X54"/>
  <sheetViews>
    <sheetView showGridLines="0" zoomScale="80" zoomScaleNormal="80" workbookViewId="0">
      <selection activeCell="O1" sqref="O1:P1"/>
    </sheetView>
  </sheetViews>
  <sheetFormatPr defaultColWidth="9" defaultRowHeight="12.75"/>
  <cols>
    <col min="1" max="1" width="2.6640625" style="3" customWidth="1"/>
    <col min="2" max="2" width="6.33203125" style="3" customWidth="1"/>
    <col min="3" max="3" width="12.33203125" style="3" customWidth="1"/>
    <col min="4" max="21" width="3.796875" style="3" customWidth="1"/>
    <col min="22" max="22" width="3.46484375" style="3" customWidth="1"/>
    <col min="23" max="25" width="9" style="3" customWidth="1"/>
    <col min="26" max="26" width="9" style="3"/>
    <col min="27" max="27" width="9" style="3" customWidth="1"/>
    <col min="28" max="16384" width="9" style="3"/>
  </cols>
  <sheetData>
    <row r="1" spans="2:21" ht="27.75" customHeight="1">
      <c r="D1" s="158" t="s">
        <v>129</v>
      </c>
      <c r="E1" s="158"/>
      <c r="F1" s="158"/>
      <c r="G1" s="158"/>
      <c r="H1" s="158"/>
      <c r="I1" s="158"/>
      <c r="J1" s="158"/>
      <c r="K1" s="158"/>
      <c r="L1" s="154" t="s">
        <v>11</v>
      </c>
      <c r="M1" s="154"/>
      <c r="N1" s="154"/>
      <c r="O1" s="152">
        <v>1</v>
      </c>
      <c r="P1" s="152"/>
      <c r="Q1" s="154" t="s">
        <v>45</v>
      </c>
      <c r="R1" s="154"/>
      <c r="S1" s="154"/>
      <c r="T1" s="153">
        <f>IF($O$1="","",VLOOKUP($O$1,利用者テーブル[],18,FALSE))</f>
        <v>0</v>
      </c>
      <c r="U1" s="153"/>
    </row>
    <row r="2" spans="2:21" ht="51" customHeight="1">
      <c r="B2" s="155" t="s">
        <v>46</v>
      </c>
      <c r="C2" s="156"/>
      <c r="D2" s="156"/>
      <c r="E2" s="156"/>
      <c r="F2" s="156"/>
      <c r="G2" s="156"/>
      <c r="H2" s="156"/>
      <c r="I2" s="156"/>
      <c r="J2" s="156"/>
      <c r="K2" s="156"/>
      <c r="L2" s="156"/>
      <c r="M2" s="156"/>
      <c r="N2" s="156"/>
      <c r="O2" s="156"/>
      <c r="P2" s="156"/>
      <c r="Q2" s="156"/>
      <c r="R2" s="156"/>
      <c r="S2" s="156"/>
      <c r="T2" s="156"/>
      <c r="U2" s="157"/>
    </row>
    <row r="3" spans="2:21" ht="24" customHeight="1">
      <c r="B3" s="131" t="s">
        <v>41</v>
      </c>
      <c r="C3" s="31" t="s">
        <v>40</v>
      </c>
      <c r="D3" s="134" t="str">
        <f>IF($T$1&lt;1,"",VLOOKUP($O$1,利用者テーブル[],6,FALSE))</f>
        <v/>
      </c>
      <c r="E3" s="135"/>
      <c r="F3" s="135"/>
      <c r="G3" s="135"/>
      <c r="H3" s="135"/>
      <c r="I3" s="136"/>
      <c r="J3" s="134" t="str">
        <f>IF($T$1&lt;2,"",VLOOKUP($O$1,利用者テーブル[],8,FALSE))</f>
        <v/>
      </c>
      <c r="K3" s="135"/>
      <c r="L3" s="135"/>
      <c r="M3" s="135"/>
      <c r="N3" s="135"/>
      <c r="O3" s="136"/>
      <c r="P3" s="134" t="str">
        <f>IF($T$1&lt;3,"",VLOOKUP($O$1,利用者テーブル[],10,FALSE))</f>
        <v/>
      </c>
      <c r="Q3" s="135"/>
      <c r="R3" s="135"/>
      <c r="S3" s="135"/>
      <c r="T3" s="135"/>
      <c r="U3" s="136"/>
    </row>
    <row r="4" spans="2:21" ht="24" customHeight="1">
      <c r="B4" s="132"/>
      <c r="C4" s="32" t="s">
        <v>39</v>
      </c>
      <c r="D4" s="137" t="str">
        <f>IF(D$3="","",VLOOKUP(D$3,登録名簿テーブル[[氏名]:[住所]],5,FALSE))</f>
        <v/>
      </c>
      <c r="E4" s="138"/>
      <c r="F4" s="138"/>
      <c r="G4" s="138"/>
      <c r="H4" s="138"/>
      <c r="I4" s="139"/>
      <c r="J4" s="137" t="str">
        <f>IF(J$3="","",VLOOKUP(J$3,登録名簿テーブル[[氏名]:[住所]],5,FALSE))</f>
        <v/>
      </c>
      <c r="K4" s="138"/>
      <c r="L4" s="138"/>
      <c r="M4" s="138"/>
      <c r="N4" s="138"/>
      <c r="O4" s="139"/>
      <c r="P4" s="137" t="str">
        <f>IF(P$3="","",VLOOKUP(P$3,登録名簿テーブル[[氏名]:[住所]],5,FALSE))</f>
        <v/>
      </c>
      <c r="Q4" s="138"/>
      <c r="R4" s="138"/>
      <c r="S4" s="138"/>
      <c r="T4" s="138"/>
      <c r="U4" s="139"/>
    </row>
    <row r="5" spans="2:21" ht="24" customHeight="1">
      <c r="B5" s="132"/>
      <c r="C5" s="32" t="s">
        <v>38</v>
      </c>
      <c r="D5" s="140" t="str">
        <f>IF(D$3="","",VLOOKUP(D$3,登録名簿テーブル[[氏名]:[住所]],2,FALSE))</f>
        <v/>
      </c>
      <c r="E5" s="141"/>
      <c r="F5" s="141"/>
      <c r="G5" s="141"/>
      <c r="H5" s="141"/>
      <c r="I5" s="142"/>
      <c r="J5" s="140" t="str">
        <f>IF(J$3="","",VLOOKUP(J$3,登録名簿テーブル[[氏名]:[住所]],2,FALSE))</f>
        <v/>
      </c>
      <c r="K5" s="141"/>
      <c r="L5" s="141"/>
      <c r="M5" s="141"/>
      <c r="N5" s="141"/>
      <c r="O5" s="142"/>
      <c r="P5" s="140" t="str">
        <f>IF(P$3="","",VLOOKUP(P$3,登録名簿テーブル[[氏名]:[住所]],2,FALSE))</f>
        <v/>
      </c>
      <c r="Q5" s="141"/>
      <c r="R5" s="141"/>
      <c r="S5" s="141"/>
      <c r="T5" s="141"/>
      <c r="U5" s="142"/>
    </row>
    <row r="6" spans="2:21" ht="24" customHeight="1">
      <c r="B6" s="132"/>
      <c r="C6" s="32" t="s">
        <v>37</v>
      </c>
      <c r="D6" s="143" t="str">
        <f>IF(D$3="","",VLOOKUP(D$3,登録名簿テーブル[[氏名]:[住所]],3,FALSE))</f>
        <v/>
      </c>
      <c r="E6" s="144"/>
      <c r="F6" s="144"/>
      <c r="G6" s="144"/>
      <c r="H6" s="144"/>
      <c r="I6" s="145"/>
      <c r="J6" s="143" t="str">
        <f>IF(J$3="","",VLOOKUP(J$3,登録名簿テーブル[[氏名]:[住所]],3,FALSE))</f>
        <v/>
      </c>
      <c r="K6" s="144"/>
      <c r="L6" s="144"/>
      <c r="M6" s="144"/>
      <c r="N6" s="144"/>
      <c r="O6" s="145"/>
      <c r="P6" s="143" t="str">
        <f>IF(P$3="","",VLOOKUP(P$3,登録名簿テーブル[[氏名]:[住所]],3,FALSE))</f>
        <v/>
      </c>
      <c r="Q6" s="144"/>
      <c r="R6" s="144"/>
      <c r="S6" s="144"/>
      <c r="T6" s="144"/>
      <c r="U6" s="145"/>
    </row>
    <row r="7" spans="2:21" ht="24.75" customHeight="1">
      <c r="B7" s="132"/>
      <c r="C7" s="33" t="s">
        <v>36</v>
      </c>
      <c r="D7" s="146">
        <f>IF($O$1&lt;1,"",VLOOKUP($O$1,利用者!A1:R31,3,FALSE))</f>
        <v>45390</v>
      </c>
      <c r="E7" s="147"/>
      <c r="F7" s="147"/>
      <c r="G7" s="147"/>
      <c r="H7" s="147"/>
      <c r="I7" s="148"/>
      <c r="J7" s="146" t="str">
        <f>IF(OR($D$7="",J3="")=TRUE,"",$D$7)</f>
        <v/>
      </c>
      <c r="K7" s="147"/>
      <c r="L7" s="147"/>
      <c r="M7" s="147"/>
      <c r="N7" s="147"/>
      <c r="O7" s="148"/>
      <c r="P7" s="146" t="str">
        <f>IF(OR($D$7="",P3="")=TRUE,"",$D$7)</f>
        <v/>
      </c>
      <c r="Q7" s="147"/>
      <c r="R7" s="147"/>
      <c r="S7" s="147"/>
      <c r="T7" s="147"/>
      <c r="U7" s="148"/>
    </row>
    <row r="8" spans="2:21" ht="24" customHeight="1">
      <c r="B8" s="132"/>
      <c r="C8" s="34" t="s">
        <v>40</v>
      </c>
      <c r="D8" s="149" t="str">
        <f>IF($T$1&lt;4,"",VLOOKUP($O$1,利用者テーブル[],12,FALSE))</f>
        <v/>
      </c>
      <c r="E8" s="150"/>
      <c r="F8" s="150"/>
      <c r="G8" s="150"/>
      <c r="H8" s="150"/>
      <c r="I8" s="151"/>
      <c r="J8" s="149" t="str">
        <f>IF($T$1&lt;5,"",VLOOKUP($O$1,利用者テーブル[],14,FALSE))</f>
        <v/>
      </c>
      <c r="K8" s="150"/>
      <c r="L8" s="150"/>
      <c r="M8" s="150"/>
      <c r="N8" s="150"/>
      <c r="O8" s="151"/>
      <c r="P8" s="149" t="str">
        <f>IF($T$1&lt;6,"",VLOOKUP($O$1,利用者テーブル[],16,FALSE))</f>
        <v/>
      </c>
      <c r="Q8" s="150"/>
      <c r="R8" s="150"/>
      <c r="S8" s="150"/>
      <c r="T8" s="150"/>
      <c r="U8" s="151"/>
    </row>
    <row r="9" spans="2:21" ht="24" customHeight="1">
      <c r="B9" s="132"/>
      <c r="C9" s="32" t="s">
        <v>39</v>
      </c>
      <c r="D9" s="137" t="str">
        <f>IF(D$8="","",VLOOKUP(D$8,登録名簿テーブル[[氏名]:[住所]],5,FALSE))</f>
        <v/>
      </c>
      <c r="E9" s="138"/>
      <c r="F9" s="138"/>
      <c r="G9" s="138"/>
      <c r="H9" s="138"/>
      <c r="I9" s="139"/>
      <c r="J9" s="137" t="str">
        <f>IF(J$8="","",VLOOKUP(J$8,登録名簿テーブル[[氏名]:[住所]],5,FALSE))</f>
        <v/>
      </c>
      <c r="K9" s="138"/>
      <c r="L9" s="138"/>
      <c r="M9" s="138"/>
      <c r="N9" s="138"/>
      <c r="O9" s="139"/>
      <c r="P9" s="137" t="str">
        <f>IF(P$8="","",VLOOKUP(P$8,登録名簿テーブル[[氏名]:[住所]],5,FALSE))</f>
        <v/>
      </c>
      <c r="Q9" s="138"/>
      <c r="R9" s="138"/>
      <c r="S9" s="138"/>
      <c r="T9" s="138"/>
      <c r="U9" s="139"/>
    </row>
    <row r="10" spans="2:21" ht="24" customHeight="1">
      <c r="B10" s="132"/>
      <c r="C10" s="32" t="s">
        <v>38</v>
      </c>
      <c r="D10" s="140" t="str">
        <f>IF(D$8="","",VLOOKUP(D$8,登録名簿テーブル[[氏名]:[住所]],2,FALSE))</f>
        <v/>
      </c>
      <c r="E10" s="141"/>
      <c r="F10" s="141"/>
      <c r="G10" s="141"/>
      <c r="H10" s="141"/>
      <c r="I10" s="142"/>
      <c r="J10" s="140" t="str">
        <f>IF(J$8="","",VLOOKUP(J$8,登録名簿テーブル[[氏名]:[住所]],2,FALSE))</f>
        <v/>
      </c>
      <c r="K10" s="141"/>
      <c r="L10" s="141"/>
      <c r="M10" s="141"/>
      <c r="N10" s="141"/>
      <c r="O10" s="142"/>
      <c r="P10" s="140" t="str">
        <f>IF(P$8="","",VLOOKUP(P$8,登録名簿テーブル[[氏名]:[住所]],2,FALSE))</f>
        <v/>
      </c>
      <c r="Q10" s="141"/>
      <c r="R10" s="141"/>
      <c r="S10" s="141"/>
      <c r="T10" s="141"/>
      <c r="U10" s="142"/>
    </row>
    <row r="11" spans="2:21" ht="24" customHeight="1">
      <c r="B11" s="132"/>
      <c r="C11" s="32" t="s">
        <v>37</v>
      </c>
      <c r="D11" s="143" t="str">
        <f>IF(D$8="","",VLOOKUP(D$8,登録名簿テーブル[[氏名]:[住所]],3,FALSE))</f>
        <v/>
      </c>
      <c r="E11" s="144"/>
      <c r="F11" s="144"/>
      <c r="G11" s="144"/>
      <c r="H11" s="144"/>
      <c r="I11" s="145"/>
      <c r="J11" s="143" t="str">
        <f>IF(J$8="","",VLOOKUP(J$8,登録名簿テーブル[[氏名]:[住所]],3,FALSE))</f>
        <v/>
      </c>
      <c r="K11" s="144"/>
      <c r="L11" s="144"/>
      <c r="M11" s="144"/>
      <c r="N11" s="144"/>
      <c r="O11" s="145"/>
      <c r="P11" s="143" t="str">
        <f>IF(P$8="","",VLOOKUP(P$8,登録名簿テーブル[[氏名]:[住所]],3,FALSE))</f>
        <v/>
      </c>
      <c r="Q11" s="144"/>
      <c r="R11" s="144"/>
      <c r="S11" s="144"/>
      <c r="T11" s="144"/>
      <c r="U11" s="145"/>
    </row>
    <row r="12" spans="2:21" ht="24.75" customHeight="1">
      <c r="B12" s="133"/>
      <c r="C12" s="33" t="s">
        <v>36</v>
      </c>
      <c r="D12" s="146" t="str">
        <f>IF(OR($D$7="",D8="")=TRUE,"",$D$7)</f>
        <v/>
      </c>
      <c r="E12" s="147"/>
      <c r="F12" s="147"/>
      <c r="G12" s="147"/>
      <c r="H12" s="147"/>
      <c r="I12" s="148"/>
      <c r="J12" s="146" t="str">
        <f>IF(OR($D$7="",J8="")=TRUE,"",$D$7)</f>
        <v/>
      </c>
      <c r="K12" s="147"/>
      <c r="L12" s="147"/>
      <c r="M12" s="147"/>
      <c r="N12" s="147"/>
      <c r="O12" s="148"/>
      <c r="P12" s="146" t="str">
        <f>IF(OR($D$7="",P8="")=TRUE,"",$D$7)</f>
        <v/>
      </c>
      <c r="Q12" s="147"/>
      <c r="R12" s="147"/>
      <c r="S12" s="147"/>
      <c r="T12" s="147"/>
      <c r="U12" s="148"/>
    </row>
    <row r="13" spans="2:21" ht="36" customHeight="1">
      <c r="B13" s="126" t="s">
        <v>79</v>
      </c>
      <c r="C13" s="35" t="s">
        <v>4</v>
      </c>
      <c r="D13" s="128" t="str">
        <f>IF($T$1&gt;0,VLOOKUP($O$1,利用者テーブル[],4,FALSE),"")</f>
        <v/>
      </c>
      <c r="E13" s="129"/>
      <c r="F13" s="129"/>
      <c r="G13" s="129"/>
      <c r="H13" s="129"/>
      <c r="I13" s="129"/>
      <c r="J13" s="129"/>
      <c r="K13" s="129"/>
      <c r="L13" s="129"/>
      <c r="M13" s="129"/>
      <c r="N13" s="129"/>
      <c r="O13" s="129"/>
      <c r="P13" s="129"/>
      <c r="Q13" s="129"/>
      <c r="R13" s="129"/>
      <c r="S13" s="129"/>
      <c r="T13" s="129"/>
      <c r="U13" s="130"/>
    </row>
    <row r="14" spans="2:21" ht="36" customHeight="1">
      <c r="B14" s="127"/>
      <c r="C14" s="36" t="s">
        <v>5</v>
      </c>
      <c r="D14" s="128" t="str">
        <f>IF($D$13="","",VLOOKUP($D$13,ゴルフ場!$B$2:$D$100,3,FALSE))</f>
        <v/>
      </c>
      <c r="E14" s="129"/>
      <c r="F14" s="129"/>
      <c r="G14" s="129"/>
      <c r="H14" s="129"/>
      <c r="I14" s="129"/>
      <c r="J14" s="129"/>
      <c r="K14" s="129"/>
      <c r="L14" s="129"/>
      <c r="M14" s="129"/>
      <c r="N14" s="129"/>
      <c r="O14" s="129"/>
      <c r="P14" s="129"/>
      <c r="Q14" s="129"/>
      <c r="R14" s="129"/>
      <c r="S14" s="129"/>
      <c r="T14" s="129"/>
      <c r="U14" s="130"/>
    </row>
    <row r="15" spans="2:21" ht="24" customHeight="1">
      <c r="B15" s="105" t="s">
        <v>35</v>
      </c>
      <c r="C15" s="106"/>
      <c r="D15" s="37">
        <v>1</v>
      </c>
      <c r="E15" s="111" t="s">
        <v>34</v>
      </c>
      <c r="F15" s="111"/>
      <c r="G15" s="111"/>
      <c r="H15" s="111"/>
      <c r="I15" s="111"/>
      <c r="J15" s="111"/>
      <c r="K15" s="111"/>
      <c r="L15" s="111"/>
      <c r="M15" s="111"/>
      <c r="N15" s="111"/>
      <c r="O15" s="111"/>
      <c r="P15" s="111"/>
      <c r="Q15" s="111"/>
      <c r="R15" s="111"/>
      <c r="S15" s="111"/>
      <c r="T15" s="111"/>
      <c r="U15" s="112"/>
    </row>
    <row r="16" spans="2:21" ht="24" customHeight="1">
      <c r="B16" s="107"/>
      <c r="C16" s="108"/>
      <c r="D16" s="38" t="s">
        <v>33</v>
      </c>
      <c r="E16" s="113" t="s">
        <v>32</v>
      </c>
      <c r="F16" s="113"/>
      <c r="G16" s="113"/>
      <c r="H16" s="113"/>
      <c r="I16" s="113"/>
      <c r="J16" s="113"/>
      <c r="K16" s="113"/>
      <c r="L16" s="113"/>
      <c r="M16" s="113"/>
      <c r="N16" s="113"/>
      <c r="O16" s="113"/>
      <c r="P16" s="113"/>
      <c r="Q16" s="113"/>
      <c r="R16" s="113"/>
      <c r="S16" s="113"/>
      <c r="T16" s="113"/>
      <c r="U16" s="114"/>
    </row>
    <row r="17" spans="2:24" ht="24" customHeight="1">
      <c r="B17" s="109"/>
      <c r="C17" s="110"/>
      <c r="D17" s="2"/>
      <c r="E17" s="101" t="s">
        <v>31</v>
      </c>
      <c r="F17" s="101"/>
      <c r="G17" s="115" t="str">
        <f>IF($T$1&gt;0,VLOOKUP($O$1,利用者テーブル[],5,FALSE),"")</f>
        <v/>
      </c>
      <c r="H17" s="115"/>
      <c r="I17" s="115"/>
      <c r="J17" s="115"/>
      <c r="K17" s="115"/>
      <c r="L17" s="115"/>
      <c r="M17" s="115"/>
      <c r="N17" s="115"/>
      <c r="O17" s="115"/>
      <c r="P17" s="115"/>
      <c r="Q17" s="115"/>
      <c r="R17" s="115"/>
      <c r="S17" s="115"/>
      <c r="T17" s="115"/>
      <c r="U17" s="39" t="s">
        <v>29</v>
      </c>
    </row>
    <row r="18" spans="2:24" ht="24" customHeight="1">
      <c r="B18" s="116"/>
      <c r="C18" s="117"/>
      <c r="D18" s="117"/>
      <c r="E18" s="117"/>
      <c r="F18" s="117"/>
      <c r="G18" s="117"/>
      <c r="H18" s="117"/>
      <c r="I18" s="117"/>
      <c r="J18" s="117"/>
      <c r="K18" s="117"/>
      <c r="L18" s="117"/>
      <c r="M18" s="117"/>
      <c r="N18" s="117"/>
      <c r="O18" s="117"/>
      <c r="P18" s="117"/>
      <c r="Q18" s="117"/>
      <c r="R18" s="117"/>
      <c r="S18" s="117"/>
      <c r="T18" s="117"/>
      <c r="U18" s="118"/>
    </row>
    <row r="19" spans="2:24" ht="24" customHeight="1">
      <c r="B19" s="4"/>
      <c r="C19" s="54" t="s">
        <v>28</v>
      </c>
      <c r="D19" s="119">
        <f>IF($O$1="","",$O$1)</f>
        <v>1</v>
      </c>
      <c r="E19" s="119"/>
      <c r="F19" s="3" t="s">
        <v>27</v>
      </c>
      <c r="G19" s="96"/>
      <c r="H19" s="96"/>
      <c r="I19" s="96"/>
      <c r="J19" s="96"/>
      <c r="K19" s="96"/>
      <c r="L19" s="96"/>
      <c r="M19" s="96"/>
      <c r="N19" s="96"/>
      <c r="O19" s="96"/>
      <c r="P19" s="96"/>
      <c r="Q19" s="96"/>
      <c r="R19" s="96"/>
      <c r="S19" s="96"/>
      <c r="T19" s="96"/>
      <c r="U19" s="97"/>
    </row>
    <row r="20" spans="2:24" ht="24" customHeight="1">
      <c r="B20" s="95"/>
      <c r="C20" s="96"/>
      <c r="D20" s="96"/>
      <c r="E20" s="96"/>
      <c r="F20" s="96"/>
      <c r="G20" s="96"/>
      <c r="H20" s="96"/>
      <c r="I20" s="96"/>
      <c r="J20" s="96"/>
      <c r="K20" s="96"/>
      <c r="L20" s="96"/>
      <c r="M20" s="96"/>
      <c r="N20" s="96"/>
      <c r="O20" s="96"/>
      <c r="P20" s="96"/>
      <c r="Q20" s="96"/>
      <c r="R20" s="96"/>
      <c r="S20" s="96"/>
      <c r="T20" s="96"/>
      <c r="U20" s="97"/>
    </row>
    <row r="21" spans="2:24" ht="44.25" customHeight="1">
      <c r="B21" s="120" t="s">
        <v>26</v>
      </c>
      <c r="C21" s="121"/>
      <c r="D21" s="121"/>
      <c r="E21" s="121"/>
      <c r="F21" s="121"/>
      <c r="G21" s="121"/>
      <c r="H21" s="121"/>
      <c r="I21" s="121"/>
      <c r="J21" s="121"/>
      <c r="K21" s="121"/>
      <c r="L21" s="121"/>
      <c r="M21" s="121"/>
      <c r="N21" s="121"/>
      <c r="O21" s="121"/>
      <c r="P21" s="121"/>
      <c r="Q21" s="121"/>
      <c r="R21" s="121"/>
      <c r="S21" s="121"/>
      <c r="T21" s="121"/>
      <c r="U21" s="122"/>
      <c r="X21" s="55"/>
    </row>
    <row r="22" spans="2:24" ht="45" customHeight="1">
      <c r="B22" s="4"/>
      <c r="C22" s="56" t="str">
        <f>IF($T$1&gt;0,TEXT(VLOOKUP($O$1,利用者テーブル[],2,FALSE),"ggg")&amp;" ","")</f>
        <v/>
      </c>
      <c r="D22" s="41" t="str">
        <f>IF($T$1&gt;0,TEXT(VLOOKUP($O$1,利用者テーブル[],2,FALSE),"e"),"")</f>
        <v/>
      </c>
      <c r="E22" s="41" t="s">
        <v>25</v>
      </c>
      <c r="F22" s="41" t="str">
        <f>IF($T$1&gt;0,MONTH(VLOOKUP($O$1,利用者テーブル[],2,FALSE)),"")</f>
        <v/>
      </c>
      <c r="G22" s="41" t="s">
        <v>24</v>
      </c>
      <c r="H22" s="41" t="str">
        <f>IF($T$1&gt;0,DAY(VLOOKUP($O$1,利用者テーブル[],2,FALSE)),"")</f>
        <v/>
      </c>
      <c r="I22" s="41" t="s">
        <v>23</v>
      </c>
      <c r="U22" s="40"/>
    </row>
    <row r="23" spans="2:24" ht="24" customHeight="1">
      <c r="B23" s="123" t="s">
        <v>22</v>
      </c>
      <c r="C23" s="124"/>
      <c r="D23" s="124"/>
      <c r="E23" s="124"/>
      <c r="F23" s="124"/>
      <c r="G23" s="124"/>
      <c r="H23" s="124"/>
      <c r="I23" s="124"/>
      <c r="J23" s="124"/>
      <c r="K23" s="124"/>
      <c r="L23" s="124"/>
      <c r="M23" s="124"/>
      <c r="N23" s="124"/>
      <c r="O23" s="124"/>
      <c r="P23" s="124"/>
      <c r="Q23" s="124"/>
      <c r="R23" s="124"/>
      <c r="S23" s="124"/>
      <c r="T23" s="124"/>
      <c r="U23" s="125"/>
    </row>
    <row r="24" spans="2:24" ht="24" customHeight="1">
      <c r="B24" s="4"/>
      <c r="C24" s="15" t="s">
        <v>21</v>
      </c>
      <c r="E24" s="98" t="str">
        <f>IF(名簿!B2="","",名簿!B2)</f>
        <v>石川県金沢市〇〇町一丁目１番地１号</v>
      </c>
      <c r="F24" s="98"/>
      <c r="G24" s="98"/>
      <c r="H24" s="98"/>
      <c r="I24" s="98"/>
      <c r="J24" s="98"/>
      <c r="K24" s="98"/>
      <c r="L24" s="98"/>
      <c r="M24" s="98"/>
      <c r="N24" s="98"/>
      <c r="O24" s="98"/>
      <c r="P24" s="98"/>
      <c r="Q24" s="98"/>
      <c r="R24" s="98"/>
      <c r="S24" s="98"/>
      <c r="T24" s="98"/>
      <c r="U24" s="99"/>
    </row>
    <row r="25" spans="2:24" ht="21" customHeight="1">
      <c r="B25" s="95"/>
      <c r="C25" s="96"/>
      <c r="D25" s="96"/>
      <c r="E25" s="96"/>
      <c r="F25" s="96"/>
      <c r="G25" s="96"/>
      <c r="H25" s="96"/>
      <c r="I25" s="96"/>
      <c r="J25" s="96"/>
      <c r="K25" s="96"/>
      <c r="L25" s="96"/>
      <c r="M25" s="96"/>
      <c r="N25" s="96"/>
      <c r="O25" s="96"/>
      <c r="P25" s="96"/>
      <c r="Q25" s="96"/>
      <c r="R25" s="96"/>
      <c r="S25" s="96"/>
      <c r="T25" s="96"/>
      <c r="U25" s="97"/>
    </row>
    <row r="26" spans="2:24" ht="24" customHeight="1">
      <c r="B26" s="4"/>
      <c r="C26" s="15" t="s">
        <v>20</v>
      </c>
      <c r="E26" s="98" t="str">
        <f>IF(名簿!B1="","",名簿!B1)</f>
        <v>〇〇高等学校</v>
      </c>
      <c r="F26" s="98"/>
      <c r="G26" s="98"/>
      <c r="H26" s="98"/>
      <c r="I26" s="98"/>
      <c r="J26" s="98"/>
      <c r="K26" s="98"/>
      <c r="L26" s="98"/>
      <c r="M26" s="98"/>
      <c r="N26" s="98"/>
      <c r="O26" s="98"/>
      <c r="P26" s="98"/>
      <c r="Q26" s="98"/>
      <c r="R26" s="98"/>
      <c r="S26" s="98"/>
      <c r="T26" s="98"/>
      <c r="U26" s="99"/>
    </row>
    <row r="27" spans="2:24" ht="21" customHeight="1">
      <c r="B27" s="95"/>
      <c r="C27" s="96"/>
      <c r="D27" s="96"/>
      <c r="E27" s="96"/>
      <c r="F27" s="96"/>
      <c r="G27" s="96"/>
      <c r="H27" s="96"/>
      <c r="I27" s="96"/>
      <c r="J27" s="96"/>
      <c r="K27" s="96"/>
      <c r="L27" s="96"/>
      <c r="M27" s="96"/>
      <c r="N27" s="96"/>
      <c r="O27" s="96"/>
      <c r="P27" s="96"/>
      <c r="Q27" s="96"/>
      <c r="R27" s="96"/>
      <c r="S27" s="96"/>
      <c r="T27" s="96"/>
      <c r="U27" s="97"/>
    </row>
    <row r="28" spans="2:24" ht="24" customHeight="1">
      <c r="B28" s="4"/>
      <c r="C28" s="15" t="s">
        <v>19</v>
      </c>
      <c r="E28" s="103" t="s">
        <v>112</v>
      </c>
      <c r="F28" s="103"/>
      <c r="G28" s="103"/>
      <c r="H28" s="104" t="str">
        <f>IF(名簿!B3="","",名簿!B3)</f>
        <v>石川　一郎</v>
      </c>
      <c r="I28" s="104"/>
      <c r="J28" s="104"/>
      <c r="K28" s="104"/>
      <c r="L28" s="104"/>
      <c r="M28" s="104"/>
      <c r="N28" s="104"/>
      <c r="O28" s="104"/>
      <c r="P28" s="53"/>
      <c r="Q28" s="42" t="s">
        <v>18</v>
      </c>
      <c r="U28" s="40"/>
    </row>
    <row r="29" spans="2:24" ht="44.25" customHeight="1">
      <c r="B29" s="100"/>
      <c r="C29" s="101"/>
      <c r="D29" s="101"/>
      <c r="E29" s="101"/>
      <c r="F29" s="101"/>
      <c r="G29" s="101"/>
      <c r="H29" s="101"/>
      <c r="I29" s="101"/>
      <c r="J29" s="101"/>
      <c r="K29" s="101"/>
      <c r="L29" s="101"/>
      <c r="M29" s="101"/>
      <c r="N29" s="101"/>
      <c r="O29" s="101"/>
      <c r="P29" s="101"/>
      <c r="Q29" s="101"/>
      <c r="R29" s="101"/>
      <c r="S29" s="101"/>
      <c r="T29" s="101"/>
      <c r="U29" s="102"/>
    </row>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sheetData>
  <sheetProtection sheet="1" objects="1" scenarios="1" selectLockedCells="1"/>
  <mergeCells count="58">
    <mergeCell ref="O1:P1"/>
    <mergeCell ref="T1:U1"/>
    <mergeCell ref="L1:N1"/>
    <mergeCell ref="Q1:S1"/>
    <mergeCell ref="B2:U2"/>
    <mergeCell ref="D1:K1"/>
    <mergeCell ref="D6:I6"/>
    <mergeCell ref="J6:O6"/>
    <mergeCell ref="P6:U6"/>
    <mergeCell ref="D8:I8"/>
    <mergeCell ref="J8:O8"/>
    <mergeCell ref="P8:U8"/>
    <mergeCell ref="D7:I7"/>
    <mergeCell ref="J7:O7"/>
    <mergeCell ref="P7:U7"/>
    <mergeCell ref="D12:I12"/>
    <mergeCell ref="J12:O12"/>
    <mergeCell ref="P12:U12"/>
    <mergeCell ref="D9:I9"/>
    <mergeCell ref="J9:O9"/>
    <mergeCell ref="P9:U9"/>
    <mergeCell ref="D10:I10"/>
    <mergeCell ref="J10:O10"/>
    <mergeCell ref="P10:U10"/>
    <mergeCell ref="B13:B14"/>
    <mergeCell ref="D13:U13"/>
    <mergeCell ref="D14:U14"/>
    <mergeCell ref="B3:B12"/>
    <mergeCell ref="D3:I3"/>
    <mergeCell ref="J3:O3"/>
    <mergeCell ref="P3:U3"/>
    <mergeCell ref="D4:I4"/>
    <mergeCell ref="J4:O4"/>
    <mergeCell ref="P4:U4"/>
    <mergeCell ref="D5:I5"/>
    <mergeCell ref="J5:O5"/>
    <mergeCell ref="P5:U5"/>
    <mergeCell ref="D11:I11"/>
    <mergeCell ref="J11:O11"/>
    <mergeCell ref="P11:U11"/>
    <mergeCell ref="E24:U24"/>
    <mergeCell ref="B15:C17"/>
    <mergeCell ref="E15:U15"/>
    <mergeCell ref="E16:U16"/>
    <mergeCell ref="E17:F17"/>
    <mergeCell ref="G17:T17"/>
    <mergeCell ref="B18:U18"/>
    <mergeCell ref="D19:E19"/>
    <mergeCell ref="G19:U19"/>
    <mergeCell ref="B20:U20"/>
    <mergeCell ref="B21:U21"/>
    <mergeCell ref="B23:U23"/>
    <mergeCell ref="B25:U25"/>
    <mergeCell ref="E26:U26"/>
    <mergeCell ref="B27:U27"/>
    <mergeCell ref="B29:U29"/>
    <mergeCell ref="E28:G28"/>
    <mergeCell ref="H28:O28"/>
  </mergeCells>
  <phoneticPr fontId="1"/>
  <printOptions horizontalCentered="1"/>
  <pageMargins left="0.78740157480314965" right="0.78740157480314965" top="0.98425196850393704" bottom="0.59055118110236227" header="0.51181102362204722" footer="0.51181102362204722"/>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利用者!$A$1:$A$98</xm:f>
          </x14:formula1>
          <xm:sqref>O1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S29"/>
  <sheetViews>
    <sheetView showGridLines="0" workbookViewId="0">
      <selection activeCell="B1" sqref="B1"/>
    </sheetView>
  </sheetViews>
  <sheetFormatPr defaultColWidth="9" defaultRowHeight="12.75"/>
  <cols>
    <col min="1" max="1" width="12.1328125" style="3" customWidth="1"/>
    <col min="2" max="2" width="5.796875" style="3" customWidth="1"/>
    <col min="3" max="3" width="4.796875" style="3" customWidth="1"/>
    <col min="4" max="4" width="3.19921875" style="3" customWidth="1"/>
    <col min="5" max="5" width="1.6640625" style="3" customWidth="1"/>
    <col min="6" max="6" width="3.33203125" style="3" customWidth="1"/>
    <col min="7" max="7" width="11" style="3" customWidth="1"/>
    <col min="8" max="9" width="3.19921875" style="3" customWidth="1"/>
    <col min="10" max="10" width="42.46484375" style="3" customWidth="1"/>
    <col min="11" max="11" width="4.46484375" style="3" customWidth="1"/>
    <col min="12" max="12" width="14.1328125" style="3" customWidth="1"/>
    <col min="13" max="13" width="9" style="3"/>
    <col min="14" max="19" width="2.46484375" style="3" bestFit="1" customWidth="1"/>
    <col min="20" max="16384" width="9" style="3"/>
  </cols>
  <sheetData>
    <row r="1" spans="1:19">
      <c r="A1" s="65" t="s">
        <v>48</v>
      </c>
      <c r="B1" s="57">
        <v>1</v>
      </c>
      <c r="C1" s="160" t="s">
        <v>128</v>
      </c>
      <c r="D1" s="160"/>
      <c r="E1" s="160"/>
      <c r="F1" s="160"/>
      <c r="G1" s="160"/>
      <c r="H1" s="160"/>
      <c r="I1" s="160"/>
      <c r="J1" s="160"/>
      <c r="K1" s="160"/>
      <c r="L1" s="160"/>
    </row>
    <row r="2" spans="1:19">
      <c r="A2" s="66" t="s">
        <v>124</v>
      </c>
      <c r="B2" s="58">
        <v>1</v>
      </c>
      <c r="C2" s="160" t="s">
        <v>127</v>
      </c>
      <c r="D2" s="160"/>
      <c r="E2" s="160"/>
      <c r="F2" s="160"/>
      <c r="G2" s="160"/>
      <c r="H2" s="160"/>
      <c r="I2" s="160"/>
      <c r="J2" s="160"/>
      <c r="K2" s="160"/>
      <c r="L2" s="160"/>
    </row>
    <row r="3" spans="1:19">
      <c r="A3" s="65" t="s">
        <v>45</v>
      </c>
      <c r="B3" s="13">
        <f>IF($B$1="",0,VLOOKUP($B$1,利用者テーブル[],18,FALSE))</f>
        <v>0</v>
      </c>
      <c r="C3" s="159" t="s">
        <v>126</v>
      </c>
      <c r="D3" s="159"/>
      <c r="E3" s="159"/>
      <c r="F3" s="159"/>
      <c r="G3" s="159"/>
      <c r="H3" s="159"/>
      <c r="I3" s="159"/>
      <c r="J3" s="159"/>
      <c r="K3" s="159"/>
      <c r="L3" s="159"/>
      <c r="N3" s="3">
        <v>1</v>
      </c>
      <c r="O3" s="3">
        <v>2</v>
      </c>
      <c r="P3" s="3">
        <v>3</v>
      </c>
      <c r="Q3" s="3">
        <v>4</v>
      </c>
      <c r="R3" s="3">
        <v>5</v>
      </c>
      <c r="S3" s="3">
        <v>6</v>
      </c>
    </row>
    <row r="4" spans="1:19">
      <c r="A4" s="66" t="s">
        <v>125</v>
      </c>
      <c r="B4" s="61">
        <f>IF($B$1="","",VLOOKUP($B$1,利用者テーブル[],B2*2+5,FALSE))</f>
        <v>0</v>
      </c>
    </row>
    <row r="5" spans="1:19" ht="47.25" customHeight="1">
      <c r="D5" s="173" t="s">
        <v>63</v>
      </c>
      <c r="E5" s="173"/>
      <c r="F5" s="173"/>
      <c r="G5" s="173"/>
      <c r="H5" s="173"/>
      <c r="I5" s="173"/>
      <c r="J5" s="173"/>
      <c r="K5" s="173"/>
      <c r="L5" s="173"/>
    </row>
    <row r="6" spans="1:19">
      <c r="D6" s="96"/>
      <c r="E6" s="96"/>
      <c r="F6" s="96"/>
      <c r="G6" s="96"/>
      <c r="H6" s="96"/>
      <c r="I6" s="96"/>
      <c r="J6" s="96"/>
      <c r="K6" s="96"/>
      <c r="L6" s="96"/>
    </row>
    <row r="7" spans="1:19" ht="16.149999999999999">
      <c r="D7" s="176" t="s">
        <v>64</v>
      </c>
      <c r="E7" s="176"/>
      <c r="F7" s="176"/>
      <c r="G7" s="176"/>
      <c r="H7" s="176"/>
      <c r="I7" s="176"/>
      <c r="J7" s="176"/>
      <c r="K7" s="176"/>
      <c r="L7" s="176"/>
    </row>
    <row r="8" spans="1:19">
      <c r="D8" s="96"/>
      <c r="E8" s="96"/>
      <c r="F8" s="96"/>
      <c r="G8" s="96"/>
      <c r="H8" s="96"/>
      <c r="I8" s="96"/>
      <c r="J8" s="96"/>
      <c r="K8" s="96"/>
      <c r="L8" s="96"/>
    </row>
    <row r="9" spans="1:19">
      <c r="D9" s="96" t="s">
        <v>65</v>
      </c>
      <c r="E9" s="96"/>
      <c r="F9" s="96"/>
      <c r="G9" s="96"/>
      <c r="H9" s="96"/>
      <c r="I9" s="96"/>
      <c r="J9" s="96"/>
      <c r="K9" s="96"/>
      <c r="L9" s="96"/>
    </row>
    <row r="10" spans="1:19" ht="27.75" customHeight="1">
      <c r="D10" s="96"/>
      <c r="E10" s="96"/>
      <c r="F10" s="96"/>
      <c r="G10" s="96"/>
      <c r="H10" s="96"/>
      <c r="I10" s="96"/>
      <c r="J10" s="96"/>
      <c r="K10" s="96"/>
      <c r="L10" s="96"/>
    </row>
    <row r="11" spans="1:19">
      <c r="D11" s="96" t="s">
        <v>66</v>
      </c>
      <c r="E11" s="96"/>
      <c r="F11" s="96"/>
      <c r="G11" s="96"/>
      <c r="H11" s="96"/>
      <c r="I11" s="96"/>
      <c r="J11" s="96"/>
      <c r="K11" s="96"/>
      <c r="L11" s="96"/>
    </row>
    <row r="12" spans="1:19" ht="26.25" customHeight="1">
      <c r="D12" s="101"/>
      <c r="E12" s="101"/>
      <c r="F12" s="101"/>
      <c r="G12" s="101"/>
      <c r="H12" s="101"/>
      <c r="I12" s="101"/>
      <c r="J12" s="101"/>
      <c r="K12" s="101"/>
      <c r="L12" s="101"/>
    </row>
    <row r="13" spans="1:19" ht="41.25" customHeight="1">
      <c r="D13" s="5"/>
      <c r="E13" s="169" t="s">
        <v>67</v>
      </c>
      <c r="F13" s="169"/>
      <c r="G13" s="169"/>
      <c r="H13" s="6"/>
      <c r="I13" s="7"/>
      <c r="J13" s="179" t="str">
        <f>IF($B$1="","",VLOOKUP($B$1,利用者テーブル[],4,FALSE))</f>
        <v>片山津ゴルフ倶楽部</v>
      </c>
      <c r="K13" s="179"/>
      <c r="L13" s="180"/>
    </row>
    <row r="14" spans="1:19" ht="41.25" customHeight="1">
      <c r="D14" s="4"/>
      <c r="E14" s="170" t="s">
        <v>68</v>
      </c>
      <c r="F14" s="170"/>
      <c r="G14" s="170"/>
      <c r="I14" s="20"/>
      <c r="J14" s="177">
        <f>IF($B$1="","",VLOOKUP($B$1,利用者テーブル[],3,FALSE))</f>
        <v>45390</v>
      </c>
      <c r="K14" s="177"/>
      <c r="L14" s="178"/>
    </row>
    <row r="15" spans="1:19" ht="41.25" customHeight="1">
      <c r="D15" s="8"/>
      <c r="E15" s="170" t="s">
        <v>69</v>
      </c>
      <c r="F15" s="170"/>
      <c r="G15" s="170"/>
      <c r="H15" s="9"/>
      <c r="I15" s="10"/>
      <c r="J15" s="11" t="e">
        <f>IF($J$16="","",VLOOKUP($J$16,登録名簿テーブル[[氏名]:[住所]],5,FALSE))</f>
        <v>#N/A</v>
      </c>
      <c r="K15" s="181" t="s">
        <v>70</v>
      </c>
      <c r="L15" s="12" t="str">
        <f>IF($B$4="M","☑メンバー","□メンバー")</f>
        <v>□メンバー</v>
      </c>
    </row>
    <row r="16" spans="1:19" ht="41.25" customHeight="1">
      <c r="D16" s="4"/>
      <c r="E16" s="170" t="s">
        <v>71</v>
      </c>
      <c r="F16" s="170"/>
      <c r="G16" s="170"/>
      <c r="I16" s="16" t="s">
        <v>72</v>
      </c>
      <c r="J16" s="17">
        <f>IF($B$1="","",VLOOKUP($B$1,利用者テーブル[],B2*2+4,FALSE))</f>
        <v>0</v>
      </c>
      <c r="K16" s="182"/>
      <c r="L16" s="14" t="str">
        <f>IF($B$4="V","☑ビジター","□ビジター")</f>
        <v>□ビジター</v>
      </c>
    </row>
    <row r="17" spans="4:13" ht="41.25" customHeight="1">
      <c r="D17" s="8"/>
      <c r="E17" s="170" t="s">
        <v>13</v>
      </c>
      <c r="F17" s="170"/>
      <c r="G17" s="170"/>
      <c r="H17" s="9"/>
      <c r="I17" s="18"/>
      <c r="J17" s="19" t="e">
        <f>IF($J$16="","",VLOOKUP($J$16,登録名簿テーブル[[氏名]:[住所]],3,FALSE))</f>
        <v>#N/A</v>
      </c>
      <c r="K17" s="177" t="s">
        <v>73</v>
      </c>
      <c r="L17" s="178"/>
    </row>
    <row r="18" spans="4:13" ht="25.5" customHeight="1">
      <c r="D18" s="161"/>
      <c r="E18" s="171" t="s">
        <v>74</v>
      </c>
      <c r="F18" s="171"/>
      <c r="G18" s="171"/>
      <c r="H18" s="163"/>
      <c r="I18" s="21"/>
      <c r="J18" s="165" t="s">
        <v>117</v>
      </c>
      <c r="K18" s="165"/>
      <c r="L18" s="166"/>
    </row>
    <row r="19" spans="4:13" ht="25.5" customHeight="1">
      <c r="D19" s="162"/>
      <c r="E19" s="172"/>
      <c r="F19" s="172"/>
      <c r="G19" s="172"/>
      <c r="H19" s="164"/>
      <c r="I19" s="22"/>
      <c r="J19" s="167" t="s">
        <v>247</v>
      </c>
      <c r="K19" s="167"/>
      <c r="L19" s="168"/>
    </row>
    <row r="20" spans="4:13" ht="23.25" customHeight="1">
      <c r="D20" s="161"/>
      <c r="E20" s="171" t="s">
        <v>75</v>
      </c>
      <c r="F20" s="171"/>
      <c r="G20" s="171"/>
      <c r="H20" s="163"/>
      <c r="I20" s="21"/>
      <c r="J20" s="165" t="s">
        <v>118</v>
      </c>
      <c r="K20" s="165"/>
      <c r="L20" s="166"/>
    </row>
    <row r="21" spans="4:13" ht="23.25" customHeight="1">
      <c r="D21" s="95"/>
      <c r="E21" s="175"/>
      <c r="F21" s="175"/>
      <c r="G21" s="175"/>
      <c r="H21" s="174"/>
      <c r="I21" s="47"/>
      <c r="J21" s="96" t="s">
        <v>119</v>
      </c>
      <c r="K21" s="96"/>
      <c r="L21" s="97"/>
    </row>
    <row r="22" spans="4:13" ht="23.25" customHeight="1">
      <c r="D22" s="162"/>
      <c r="E22" s="172"/>
      <c r="F22" s="172"/>
      <c r="G22" s="172"/>
      <c r="H22" s="164"/>
      <c r="I22" s="22"/>
      <c r="J22" s="167" t="s">
        <v>120</v>
      </c>
      <c r="K22" s="167"/>
      <c r="L22" s="168"/>
    </row>
    <row r="23" spans="4:13" ht="53.25" customHeight="1">
      <c r="D23" s="23"/>
      <c r="E23" s="188" t="s">
        <v>76</v>
      </c>
      <c r="F23" s="188"/>
      <c r="G23" s="188"/>
      <c r="H23" s="24"/>
      <c r="I23" s="185" t="str">
        <f>IF($B$1="","",VLOOKUP($B$1,利用者テーブル[],5,FALSE))</f>
        <v>部活動</v>
      </c>
      <c r="J23" s="186"/>
      <c r="K23" s="186"/>
      <c r="L23" s="187"/>
    </row>
    <row r="24" spans="4:13" ht="12.75" customHeight="1">
      <c r="E24" s="175"/>
      <c r="F24" s="175"/>
      <c r="G24" s="175"/>
      <c r="H24" s="175"/>
      <c r="I24" s="175"/>
      <c r="J24" s="175"/>
      <c r="K24" s="175"/>
      <c r="L24" s="175"/>
    </row>
    <row r="25" spans="4:13" ht="26.45" customHeight="1">
      <c r="D25" s="119" t="s">
        <v>116</v>
      </c>
      <c r="E25" s="119"/>
      <c r="F25" s="189" t="s">
        <v>115</v>
      </c>
      <c r="G25" s="189"/>
      <c r="H25" s="189"/>
      <c r="I25" s="189"/>
      <c r="J25" s="189"/>
      <c r="K25" s="189"/>
      <c r="L25" s="189"/>
    </row>
    <row r="26" spans="4:13" ht="43.25" customHeight="1">
      <c r="F26" s="183" t="s">
        <v>122</v>
      </c>
      <c r="G26" s="183"/>
      <c r="H26" s="183"/>
      <c r="I26" s="183"/>
      <c r="J26" s="183"/>
      <c r="K26" s="183"/>
      <c r="L26" s="183"/>
      <c r="M26" s="183"/>
    </row>
    <row r="27" spans="4:13" ht="42.6" customHeight="1">
      <c r="F27" s="184" t="s">
        <v>123</v>
      </c>
      <c r="G27" s="184"/>
      <c r="H27" s="184"/>
      <c r="I27" s="184"/>
      <c r="J27" s="184"/>
      <c r="K27" s="184"/>
      <c r="L27" s="184"/>
      <c r="M27" s="184"/>
    </row>
    <row r="28" spans="4:13" ht="34.25" customHeight="1">
      <c r="F28" s="184" t="s">
        <v>121</v>
      </c>
      <c r="G28" s="184"/>
      <c r="H28" s="184"/>
      <c r="I28" s="184"/>
      <c r="J28" s="184"/>
      <c r="K28" s="184"/>
      <c r="L28" s="184"/>
      <c r="M28" s="184"/>
    </row>
    <row r="29" spans="4:13" ht="18" customHeight="1">
      <c r="E29" s="25"/>
      <c r="F29" s="25"/>
      <c r="G29" s="25"/>
      <c r="H29" s="26"/>
      <c r="I29" s="26"/>
      <c r="J29" s="26"/>
      <c r="K29" s="26"/>
      <c r="L29" s="26"/>
    </row>
  </sheetData>
  <sheetProtection sheet="1" objects="1" scenarios="1" selectLockedCells="1"/>
  <mergeCells count="42">
    <mergeCell ref="F26:M26"/>
    <mergeCell ref="F27:M27"/>
    <mergeCell ref="F28:M28"/>
    <mergeCell ref="I23:L23"/>
    <mergeCell ref="E24:L24"/>
    <mergeCell ref="E23:G23"/>
    <mergeCell ref="F25:L25"/>
    <mergeCell ref="D25:E25"/>
    <mergeCell ref="D6:L6"/>
    <mergeCell ref="D7:L7"/>
    <mergeCell ref="D8:L8"/>
    <mergeCell ref="D9:L9"/>
    <mergeCell ref="K17:L17"/>
    <mergeCell ref="D11:L11"/>
    <mergeCell ref="D12:L12"/>
    <mergeCell ref="J13:L13"/>
    <mergeCell ref="J14:L14"/>
    <mergeCell ref="K15:K16"/>
    <mergeCell ref="D20:D22"/>
    <mergeCell ref="H20:H22"/>
    <mergeCell ref="J20:L20"/>
    <mergeCell ref="J21:L21"/>
    <mergeCell ref="J22:L22"/>
    <mergeCell ref="E20:G20"/>
    <mergeCell ref="E21:G21"/>
    <mergeCell ref="E22:G22"/>
    <mergeCell ref="C3:L3"/>
    <mergeCell ref="C1:L1"/>
    <mergeCell ref="C2:L2"/>
    <mergeCell ref="D18:D19"/>
    <mergeCell ref="H18:H19"/>
    <mergeCell ref="J18:L18"/>
    <mergeCell ref="J19:L19"/>
    <mergeCell ref="E13:G13"/>
    <mergeCell ref="E14:G14"/>
    <mergeCell ref="E15:G15"/>
    <mergeCell ref="E16:G16"/>
    <mergeCell ref="E17:G17"/>
    <mergeCell ref="E18:G18"/>
    <mergeCell ref="E19:G19"/>
    <mergeCell ref="D10:L10"/>
    <mergeCell ref="D5:L5"/>
  </mergeCells>
  <phoneticPr fontId="1"/>
  <dataValidations count="1">
    <dataValidation type="list" allowBlank="1" showInputMessage="1" showErrorMessage="1" sqref="B2" xr:uid="{00000000-0002-0000-0300-000000000000}">
      <formula1>$N$3:$S$3</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利用者!$A$1:$A$99</xm:f>
          </x14:formula1>
          <xm:sqref>B1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Q94"/>
  <sheetViews>
    <sheetView showGridLines="0" zoomScaleNormal="100" workbookViewId="0">
      <selection activeCell="I51" sqref="I51:I52"/>
    </sheetView>
  </sheetViews>
  <sheetFormatPr defaultColWidth="9" defaultRowHeight="12.75"/>
  <cols>
    <col min="1" max="1" width="2.86328125" style="83" customWidth="1"/>
    <col min="2" max="2" width="3.796875" style="48" customWidth="1"/>
    <col min="3" max="3" width="13.796875" style="48" customWidth="1"/>
    <col min="4" max="4" width="7.19921875" style="48" customWidth="1"/>
    <col min="5" max="9" width="3.796875" style="48" customWidth="1"/>
    <col min="10" max="11" width="16.46484375" style="48" customWidth="1"/>
    <col min="12" max="12" width="17.6640625" style="48" customWidth="1"/>
    <col min="13" max="13" width="9" style="48"/>
    <col min="14" max="14" width="13.86328125" style="48" bestFit="1" customWidth="1"/>
    <col min="15" max="16384" width="9" style="48"/>
  </cols>
  <sheetData>
    <row r="2" spans="1:17" ht="33" customHeight="1">
      <c r="C2" s="205" t="s">
        <v>49</v>
      </c>
      <c r="D2" s="205"/>
      <c r="E2" s="205"/>
      <c r="F2" s="205"/>
      <c r="G2" s="205"/>
      <c r="H2" s="205"/>
      <c r="I2" s="205"/>
      <c r="J2" s="205"/>
      <c r="K2" s="50"/>
      <c r="L2" s="56" t="s">
        <v>50</v>
      </c>
    </row>
    <row r="3" spans="1:17" ht="14.25">
      <c r="B3" s="206" t="s">
        <v>130</v>
      </c>
      <c r="C3" s="206"/>
      <c r="D3" s="70" t="str">
        <f>IF($O$4&gt;0,TEXT(VLOOKUP($O$4,利用者テーブル[],2,FALSE),"ggg")&amp;" ","")</f>
        <v xml:space="preserve">令和 </v>
      </c>
      <c r="E3" s="59" t="str">
        <f>IF($O$4&gt;0,TEXT(VLOOKUP($O$4,利用者テーブル[],3,FALSE),"e"),"")</f>
        <v>6</v>
      </c>
      <c r="F3" s="59" t="s">
        <v>51</v>
      </c>
      <c r="G3" s="59">
        <f>IF($O$4&gt;0,MONTH(VLOOKUP($O$4,利用者テーブル[],3,FALSE)),"")</f>
        <v>4</v>
      </c>
      <c r="H3" s="59" t="s">
        <v>52</v>
      </c>
      <c r="I3" s="60">
        <f>IF($O$4&gt;0,DAY(VLOOKUP($O$4,利用者テーブル[],3,FALSE)),"")</f>
        <v>8</v>
      </c>
      <c r="J3" s="60" t="s">
        <v>53</v>
      </c>
      <c r="K3" s="60"/>
      <c r="L3" s="60"/>
    </row>
    <row r="4" spans="1:17" ht="16.25" customHeight="1">
      <c r="B4" s="207" t="s">
        <v>11</v>
      </c>
      <c r="C4" s="192" t="s">
        <v>54</v>
      </c>
      <c r="D4" s="208" t="s">
        <v>55</v>
      </c>
      <c r="E4" s="209"/>
      <c r="F4" s="209"/>
      <c r="G4" s="209"/>
      <c r="H4" s="210"/>
      <c r="I4" s="207" t="s">
        <v>12</v>
      </c>
      <c r="J4" s="192" t="s">
        <v>56</v>
      </c>
      <c r="K4" s="71" t="s">
        <v>57</v>
      </c>
      <c r="L4" s="203" t="s">
        <v>58</v>
      </c>
      <c r="N4" s="63" t="s">
        <v>131</v>
      </c>
      <c r="O4" s="67">
        <v>1</v>
      </c>
      <c r="P4" s="63" t="s">
        <v>45</v>
      </c>
      <c r="Q4" s="49">
        <f>IF($O$4="",0,VLOOKUP($O$4,利用者テーブル[],18,FALSE))</f>
        <v>0</v>
      </c>
    </row>
    <row r="5" spans="1:17" ht="14" customHeight="1">
      <c r="B5" s="207"/>
      <c r="C5" s="192"/>
      <c r="D5" s="211"/>
      <c r="E5" s="212"/>
      <c r="F5" s="212"/>
      <c r="G5" s="212"/>
      <c r="H5" s="213"/>
      <c r="I5" s="207"/>
      <c r="J5" s="192"/>
      <c r="K5" s="72" t="s">
        <v>59</v>
      </c>
      <c r="L5" s="204"/>
      <c r="N5" s="64" t="s">
        <v>132</v>
      </c>
      <c r="O5" s="68"/>
      <c r="P5" s="64" t="s">
        <v>45</v>
      </c>
      <c r="Q5" s="62">
        <f>IF($O$5="",0,VLOOKUP($O$5,利用者テーブル[],18,FALSE))</f>
        <v>0</v>
      </c>
    </row>
    <row r="6" spans="1:17" ht="16.5" customHeight="1">
      <c r="A6" s="83">
        <v>6</v>
      </c>
      <c r="B6" s="191">
        <v>1</v>
      </c>
      <c r="C6" s="192" t="str">
        <f>IF($Q$4&lt;B6,"",VLOOKUP($O$4,利用者テーブル[],A6,FALSE))</f>
        <v/>
      </c>
      <c r="D6" s="193" t="str">
        <f>IF(C6="","",VLOOKUP(C6,登録名簿テーブル[[氏名]:[住所]],5,FALSE))</f>
        <v/>
      </c>
      <c r="E6" s="194"/>
      <c r="F6" s="194"/>
      <c r="G6" s="194"/>
      <c r="H6" s="195"/>
      <c r="I6" s="191" t="str">
        <f>IF(C6="","",VLOOKUP(C6,登録名簿テーブル[[氏名]:[住所]],2,FALSE))</f>
        <v/>
      </c>
      <c r="J6" s="202" t="str">
        <f>IF(C6="","",VLOOKUP(C6,登録名簿テーブル[[氏名]:[住所]],3,FALSE))</f>
        <v/>
      </c>
      <c r="K6" s="73" t="s">
        <v>60</v>
      </c>
      <c r="L6" s="190"/>
      <c r="N6" s="63" t="s">
        <v>133</v>
      </c>
      <c r="O6" s="67"/>
      <c r="P6" s="63" t="s">
        <v>45</v>
      </c>
      <c r="Q6" s="49">
        <f>IF($O$6="",0,VLOOKUP($O$6,利用者テーブル[],18,FALSE))</f>
        <v>0</v>
      </c>
    </row>
    <row r="7" spans="1:17" ht="16.5" customHeight="1">
      <c r="B7" s="191"/>
      <c r="C7" s="192"/>
      <c r="D7" s="196"/>
      <c r="E7" s="197"/>
      <c r="F7" s="197"/>
      <c r="G7" s="197"/>
      <c r="H7" s="198"/>
      <c r="I7" s="191"/>
      <c r="J7" s="202"/>
      <c r="K7" s="74" t="s">
        <v>61</v>
      </c>
      <c r="L7" s="190"/>
      <c r="N7" s="64" t="s">
        <v>134</v>
      </c>
      <c r="O7" s="68"/>
      <c r="P7" s="64" t="s">
        <v>45</v>
      </c>
      <c r="Q7" s="62">
        <f>IF($O$7="",0,VLOOKUP($O$7,利用者テーブル[],18,FALSE))</f>
        <v>0</v>
      </c>
    </row>
    <row r="8" spans="1:17" ht="16.5" customHeight="1">
      <c r="B8" s="191"/>
      <c r="C8" s="192"/>
      <c r="D8" s="199"/>
      <c r="E8" s="200"/>
      <c r="F8" s="200"/>
      <c r="G8" s="200"/>
      <c r="H8" s="201"/>
      <c r="I8" s="191"/>
      <c r="J8" s="202"/>
      <c r="K8" s="75" t="s">
        <v>62</v>
      </c>
      <c r="L8" s="190"/>
      <c r="N8" s="63" t="s">
        <v>135</v>
      </c>
      <c r="O8" s="67"/>
      <c r="P8" s="63" t="s">
        <v>45</v>
      </c>
      <c r="Q8" s="49">
        <f>IF($O$8="",0,VLOOKUP($O$8,利用者テーブル[],18,FALSE))</f>
        <v>0</v>
      </c>
    </row>
    <row r="9" spans="1:17" ht="16.5" customHeight="1">
      <c r="A9" s="83">
        <v>8</v>
      </c>
      <c r="B9" s="191">
        <v>2</v>
      </c>
      <c r="C9" s="192" t="str">
        <f>IF($Q$4&lt;B9,"",VLOOKUP($O$4,利用者テーブル[],A9,FALSE))</f>
        <v/>
      </c>
      <c r="D9" s="193" t="str">
        <f>IF(C9="","",VLOOKUP(C9,登録名簿テーブル[[氏名]:[住所]],5,FALSE))</f>
        <v/>
      </c>
      <c r="E9" s="194"/>
      <c r="F9" s="194"/>
      <c r="G9" s="194"/>
      <c r="H9" s="195"/>
      <c r="I9" s="191" t="str">
        <f>IF(C9="","",VLOOKUP(C9,登録名簿テーブル[[氏名]:[住所]],2,FALSE))</f>
        <v/>
      </c>
      <c r="J9" s="202" t="str">
        <f>IF(C9="","",VLOOKUP(C9,登録名簿テーブル[[氏名]:[住所]],3,FALSE))</f>
        <v/>
      </c>
      <c r="K9" s="73" t="s">
        <v>60</v>
      </c>
      <c r="L9" s="190"/>
    </row>
    <row r="10" spans="1:17" ht="16.5" customHeight="1">
      <c r="B10" s="191"/>
      <c r="C10" s="192"/>
      <c r="D10" s="196"/>
      <c r="E10" s="197"/>
      <c r="F10" s="197"/>
      <c r="G10" s="197"/>
      <c r="H10" s="198"/>
      <c r="I10" s="191"/>
      <c r="J10" s="202"/>
      <c r="K10" s="74" t="s">
        <v>61</v>
      </c>
      <c r="L10" s="190"/>
    </row>
    <row r="11" spans="1:17" ht="16.5" customHeight="1">
      <c r="B11" s="191"/>
      <c r="C11" s="192"/>
      <c r="D11" s="199"/>
      <c r="E11" s="200"/>
      <c r="F11" s="200"/>
      <c r="G11" s="200"/>
      <c r="H11" s="201"/>
      <c r="I11" s="191"/>
      <c r="J11" s="202"/>
      <c r="K11" s="75" t="s">
        <v>62</v>
      </c>
      <c r="L11" s="190"/>
    </row>
    <row r="12" spans="1:17" ht="16.5" customHeight="1">
      <c r="A12" s="83">
        <v>10</v>
      </c>
      <c r="B12" s="191">
        <v>3</v>
      </c>
      <c r="C12" s="192" t="str">
        <f>IF($Q$4&lt;B12,"",VLOOKUP($O$4,利用者テーブル[],A12,FALSE))</f>
        <v/>
      </c>
      <c r="D12" s="193" t="str">
        <f>IF(C12="","",VLOOKUP(C12,登録名簿テーブル[[氏名]:[住所]],5,FALSE))</f>
        <v/>
      </c>
      <c r="E12" s="194"/>
      <c r="F12" s="194"/>
      <c r="G12" s="194"/>
      <c r="H12" s="195"/>
      <c r="I12" s="191" t="str">
        <f>IF(C12="","",VLOOKUP(C12,登録名簿テーブル[[氏名]:[住所]],2,FALSE))</f>
        <v/>
      </c>
      <c r="J12" s="202" t="str">
        <f>IF(C12="","",VLOOKUP(C12,登録名簿テーブル[[氏名]:[住所]],3,FALSE))</f>
        <v/>
      </c>
      <c r="K12" s="73" t="s">
        <v>60</v>
      </c>
      <c r="L12" s="190"/>
    </row>
    <row r="13" spans="1:17" ht="16.5" customHeight="1">
      <c r="B13" s="191"/>
      <c r="C13" s="192"/>
      <c r="D13" s="196"/>
      <c r="E13" s="197"/>
      <c r="F13" s="197"/>
      <c r="G13" s="197"/>
      <c r="H13" s="198"/>
      <c r="I13" s="191"/>
      <c r="J13" s="202"/>
      <c r="K13" s="74" t="s">
        <v>61</v>
      </c>
      <c r="L13" s="190"/>
    </row>
    <row r="14" spans="1:17" ht="16.5" customHeight="1">
      <c r="B14" s="191"/>
      <c r="C14" s="192"/>
      <c r="D14" s="199"/>
      <c r="E14" s="200"/>
      <c r="F14" s="200"/>
      <c r="G14" s="200"/>
      <c r="H14" s="201"/>
      <c r="I14" s="191"/>
      <c r="J14" s="202"/>
      <c r="K14" s="75" t="s">
        <v>62</v>
      </c>
      <c r="L14" s="190"/>
    </row>
    <row r="15" spans="1:17" ht="16.5" customHeight="1">
      <c r="A15" s="83">
        <v>12</v>
      </c>
      <c r="B15" s="191">
        <v>4</v>
      </c>
      <c r="C15" s="192" t="str">
        <f>IF($Q$4&lt;B15,"",VLOOKUP($O$4,利用者テーブル[],A15,FALSE))</f>
        <v/>
      </c>
      <c r="D15" s="193" t="str">
        <f>IF(C15="","",VLOOKUP(C15,登録名簿テーブル[[氏名]:[住所]],5,FALSE))</f>
        <v/>
      </c>
      <c r="E15" s="194"/>
      <c r="F15" s="194"/>
      <c r="G15" s="194"/>
      <c r="H15" s="195"/>
      <c r="I15" s="191" t="str">
        <f>IF(C15="","",VLOOKUP(C15,登録名簿テーブル[[氏名]:[住所]],2,FALSE))</f>
        <v/>
      </c>
      <c r="J15" s="202" t="str">
        <f>IF(C15="","",VLOOKUP(C15,登録名簿テーブル[[氏名]:[住所]],3,FALSE))</f>
        <v/>
      </c>
      <c r="K15" s="73" t="s">
        <v>60</v>
      </c>
      <c r="L15" s="190"/>
    </row>
    <row r="16" spans="1:17" ht="16.5" customHeight="1">
      <c r="B16" s="191"/>
      <c r="C16" s="192"/>
      <c r="D16" s="196"/>
      <c r="E16" s="197"/>
      <c r="F16" s="197"/>
      <c r="G16" s="197"/>
      <c r="H16" s="198"/>
      <c r="I16" s="191"/>
      <c r="J16" s="202"/>
      <c r="K16" s="74" t="s">
        <v>61</v>
      </c>
      <c r="L16" s="190"/>
    </row>
    <row r="17" spans="1:12" ht="16.5" customHeight="1">
      <c r="B17" s="191"/>
      <c r="C17" s="192"/>
      <c r="D17" s="199"/>
      <c r="E17" s="200"/>
      <c r="F17" s="200"/>
      <c r="G17" s="200"/>
      <c r="H17" s="201"/>
      <c r="I17" s="191"/>
      <c r="J17" s="202"/>
      <c r="K17" s="75" t="s">
        <v>62</v>
      </c>
      <c r="L17" s="190"/>
    </row>
    <row r="18" spans="1:12" ht="16.5" customHeight="1">
      <c r="A18" s="83">
        <v>14</v>
      </c>
      <c r="B18" s="191">
        <v>5</v>
      </c>
      <c r="C18" s="192" t="str">
        <f>IF($Q$4&lt;B18,"",VLOOKUP($O$4,利用者テーブル[],A18,FALSE))</f>
        <v/>
      </c>
      <c r="D18" s="193" t="str">
        <f>IF(C18="","",VLOOKUP(C18,登録名簿テーブル[[氏名]:[住所]],5,FALSE))</f>
        <v/>
      </c>
      <c r="E18" s="194"/>
      <c r="F18" s="194"/>
      <c r="G18" s="194"/>
      <c r="H18" s="195"/>
      <c r="I18" s="191" t="str">
        <f>IF(C18="","",VLOOKUP(C18,登録名簿テーブル[[氏名]:[住所]],2,FALSE))</f>
        <v/>
      </c>
      <c r="J18" s="202" t="str">
        <f>IF(C18="","",VLOOKUP(C18,登録名簿テーブル[[氏名]:[住所]],3,FALSE))</f>
        <v/>
      </c>
      <c r="K18" s="73" t="s">
        <v>60</v>
      </c>
      <c r="L18" s="190"/>
    </row>
    <row r="19" spans="1:12" ht="16.5" customHeight="1">
      <c r="B19" s="191"/>
      <c r="C19" s="192"/>
      <c r="D19" s="196"/>
      <c r="E19" s="197"/>
      <c r="F19" s="197"/>
      <c r="G19" s="197"/>
      <c r="H19" s="198"/>
      <c r="I19" s="191"/>
      <c r="J19" s="202"/>
      <c r="K19" s="74" t="s">
        <v>61</v>
      </c>
      <c r="L19" s="190"/>
    </row>
    <row r="20" spans="1:12" ht="16.5" customHeight="1">
      <c r="B20" s="191"/>
      <c r="C20" s="192"/>
      <c r="D20" s="199"/>
      <c r="E20" s="200"/>
      <c r="F20" s="200"/>
      <c r="G20" s="200"/>
      <c r="H20" s="201"/>
      <c r="I20" s="191"/>
      <c r="J20" s="202"/>
      <c r="K20" s="75" t="s">
        <v>62</v>
      </c>
      <c r="L20" s="190"/>
    </row>
    <row r="21" spans="1:12" ht="16.5" customHeight="1">
      <c r="A21" s="83">
        <v>16</v>
      </c>
      <c r="B21" s="191">
        <v>6</v>
      </c>
      <c r="C21" s="192" t="str">
        <f>IF($Q$4&lt;B21,"",VLOOKUP($O$4,利用者テーブル[],A21,FALSE))</f>
        <v/>
      </c>
      <c r="D21" s="193" t="str">
        <f>IF(C21="","",VLOOKUP(C21,登録名簿テーブル[[氏名]:[住所]],5,FALSE))</f>
        <v/>
      </c>
      <c r="E21" s="194"/>
      <c r="F21" s="194"/>
      <c r="G21" s="194"/>
      <c r="H21" s="195"/>
      <c r="I21" s="191" t="str">
        <f>IF(C21="","",VLOOKUP(C21,登録名簿テーブル[[氏名]:[住所]],2,FALSE))</f>
        <v/>
      </c>
      <c r="J21" s="202" t="str">
        <f>IF(C21="","",VLOOKUP(C21,登録名簿テーブル[[氏名]:[住所]],3,FALSE))</f>
        <v/>
      </c>
      <c r="K21" s="73" t="s">
        <v>60</v>
      </c>
      <c r="L21" s="190"/>
    </row>
    <row r="22" spans="1:12" ht="16.5" customHeight="1">
      <c r="B22" s="191"/>
      <c r="C22" s="192"/>
      <c r="D22" s="196"/>
      <c r="E22" s="197"/>
      <c r="F22" s="197"/>
      <c r="G22" s="197"/>
      <c r="H22" s="198"/>
      <c r="I22" s="191"/>
      <c r="J22" s="202"/>
      <c r="K22" s="74" t="s">
        <v>61</v>
      </c>
      <c r="L22" s="190"/>
    </row>
    <row r="23" spans="1:12" ht="16.5" customHeight="1">
      <c r="B23" s="191"/>
      <c r="C23" s="192"/>
      <c r="D23" s="199"/>
      <c r="E23" s="200"/>
      <c r="F23" s="200"/>
      <c r="G23" s="200"/>
      <c r="H23" s="201"/>
      <c r="I23" s="191"/>
      <c r="J23" s="202"/>
      <c r="K23" s="75" t="s">
        <v>62</v>
      </c>
      <c r="L23" s="190"/>
    </row>
    <row r="24" spans="1:12" ht="16.5" customHeight="1">
      <c r="A24" s="83">
        <v>6</v>
      </c>
      <c r="B24" s="191">
        <v>7</v>
      </c>
      <c r="C24" s="192" t="str">
        <f>IF($Q$5&lt;B24-$B$21,"",VLOOKUP($O$5,利用者テーブル[],A24,FALSE))</f>
        <v/>
      </c>
      <c r="D24" s="193" t="str">
        <f>IF(C24="","",VLOOKUP(C24,登録名簿テーブル[[氏名]:[住所]],5,FALSE))</f>
        <v/>
      </c>
      <c r="E24" s="194"/>
      <c r="F24" s="194"/>
      <c r="G24" s="194"/>
      <c r="H24" s="195"/>
      <c r="I24" s="191" t="str">
        <f>IF(C24="","",VLOOKUP(C24,登録名簿テーブル[[氏名]:[住所]],2,FALSE))</f>
        <v/>
      </c>
      <c r="J24" s="202" t="str">
        <f>IF(C24="","",VLOOKUP(C24,登録名簿テーブル[[氏名]:[住所]],3,FALSE))</f>
        <v/>
      </c>
      <c r="K24" s="73" t="s">
        <v>60</v>
      </c>
      <c r="L24" s="190"/>
    </row>
    <row r="25" spans="1:12" ht="16.5" customHeight="1">
      <c r="B25" s="191"/>
      <c r="C25" s="192"/>
      <c r="D25" s="196"/>
      <c r="E25" s="197"/>
      <c r="F25" s="197"/>
      <c r="G25" s="197"/>
      <c r="H25" s="198"/>
      <c r="I25" s="191"/>
      <c r="J25" s="202"/>
      <c r="K25" s="74" t="s">
        <v>61</v>
      </c>
      <c r="L25" s="190"/>
    </row>
    <row r="26" spans="1:12" ht="16.5" customHeight="1">
      <c r="B26" s="191"/>
      <c r="C26" s="192"/>
      <c r="D26" s="199"/>
      <c r="E26" s="200"/>
      <c r="F26" s="200"/>
      <c r="G26" s="200"/>
      <c r="H26" s="201"/>
      <c r="I26" s="191"/>
      <c r="J26" s="202"/>
      <c r="K26" s="75" t="s">
        <v>62</v>
      </c>
      <c r="L26" s="190"/>
    </row>
    <row r="27" spans="1:12" ht="16.5" customHeight="1">
      <c r="A27" s="83">
        <v>8</v>
      </c>
      <c r="B27" s="191">
        <v>8</v>
      </c>
      <c r="C27" s="192" t="str">
        <f>IF($Q$5&lt;B27-$B$21,"",VLOOKUP($O$5,利用者テーブル[],A27,FALSE))</f>
        <v/>
      </c>
      <c r="D27" s="193" t="str">
        <f>IF(C27="","",VLOOKUP(C27,登録名簿テーブル[[氏名]:[住所]],5,FALSE))</f>
        <v/>
      </c>
      <c r="E27" s="194"/>
      <c r="F27" s="194"/>
      <c r="G27" s="194"/>
      <c r="H27" s="195"/>
      <c r="I27" s="191" t="str">
        <f>IF(C27="","",VLOOKUP(C27,登録名簿テーブル[[氏名]:[住所]],2,FALSE))</f>
        <v/>
      </c>
      <c r="J27" s="202" t="str">
        <f>IF(C27="","",VLOOKUP(C27,登録名簿テーブル[[氏名]:[住所]],3,FALSE))</f>
        <v/>
      </c>
      <c r="K27" s="73" t="s">
        <v>60</v>
      </c>
      <c r="L27" s="190"/>
    </row>
    <row r="28" spans="1:12" ht="16.5" customHeight="1">
      <c r="B28" s="191"/>
      <c r="C28" s="192"/>
      <c r="D28" s="196"/>
      <c r="E28" s="197"/>
      <c r="F28" s="197"/>
      <c r="G28" s="197"/>
      <c r="H28" s="198"/>
      <c r="I28" s="191"/>
      <c r="J28" s="202"/>
      <c r="K28" s="74" t="s">
        <v>61</v>
      </c>
      <c r="L28" s="190"/>
    </row>
    <row r="29" spans="1:12" ht="16.5" customHeight="1">
      <c r="B29" s="191"/>
      <c r="C29" s="192"/>
      <c r="D29" s="199"/>
      <c r="E29" s="200"/>
      <c r="F29" s="200"/>
      <c r="G29" s="200"/>
      <c r="H29" s="201"/>
      <c r="I29" s="191"/>
      <c r="J29" s="202"/>
      <c r="K29" s="75" t="s">
        <v>62</v>
      </c>
      <c r="L29" s="190"/>
    </row>
    <row r="30" spans="1:12" ht="16.5" customHeight="1">
      <c r="A30" s="83">
        <v>10</v>
      </c>
      <c r="B30" s="191">
        <v>9</v>
      </c>
      <c r="C30" s="192" t="str">
        <f>IF($Q$5&lt;B30-$B$21,"",VLOOKUP($O$5,利用者テーブル[],A30,FALSE))</f>
        <v/>
      </c>
      <c r="D30" s="193" t="str">
        <f>IF(C30="","",VLOOKUP(C30,登録名簿テーブル[[氏名]:[住所]],5,FALSE))</f>
        <v/>
      </c>
      <c r="E30" s="194"/>
      <c r="F30" s="194"/>
      <c r="G30" s="194"/>
      <c r="H30" s="195"/>
      <c r="I30" s="191" t="str">
        <f>IF(C30="","",VLOOKUP(C30,登録名簿テーブル[[氏名]:[住所]],2,FALSE))</f>
        <v/>
      </c>
      <c r="J30" s="202" t="str">
        <f>IF(C30="","",VLOOKUP(C30,登録名簿テーブル[[氏名]:[住所]],3,FALSE))</f>
        <v/>
      </c>
      <c r="K30" s="73" t="s">
        <v>60</v>
      </c>
      <c r="L30" s="190"/>
    </row>
    <row r="31" spans="1:12" ht="16.5" customHeight="1">
      <c r="B31" s="191"/>
      <c r="C31" s="192"/>
      <c r="D31" s="196"/>
      <c r="E31" s="197"/>
      <c r="F31" s="197"/>
      <c r="G31" s="197"/>
      <c r="H31" s="198"/>
      <c r="I31" s="191"/>
      <c r="J31" s="202"/>
      <c r="K31" s="74" t="s">
        <v>61</v>
      </c>
      <c r="L31" s="190"/>
    </row>
    <row r="32" spans="1:12" ht="16.5" customHeight="1">
      <c r="B32" s="191"/>
      <c r="C32" s="192"/>
      <c r="D32" s="199"/>
      <c r="E32" s="200"/>
      <c r="F32" s="200"/>
      <c r="G32" s="200"/>
      <c r="H32" s="201"/>
      <c r="I32" s="191"/>
      <c r="J32" s="202"/>
      <c r="K32" s="75" t="s">
        <v>62</v>
      </c>
      <c r="L32" s="190"/>
    </row>
    <row r="33" spans="1:12" ht="16.5" customHeight="1">
      <c r="A33" s="83">
        <v>12</v>
      </c>
      <c r="B33" s="191">
        <v>10</v>
      </c>
      <c r="C33" s="192" t="str">
        <f>IF($Q$5&lt;B33-$B$21,"",VLOOKUP($O$5,利用者テーブル[],A33,FALSE))</f>
        <v/>
      </c>
      <c r="D33" s="193" t="str">
        <f>IF(C33="","",VLOOKUP(C33,登録名簿テーブル[[氏名]:[住所]],5,FALSE))</f>
        <v/>
      </c>
      <c r="E33" s="194"/>
      <c r="F33" s="194"/>
      <c r="G33" s="194"/>
      <c r="H33" s="195"/>
      <c r="I33" s="191" t="str">
        <f>IF(C33="","",VLOOKUP(C33,登録名簿テーブル[[氏名]:[住所]],2,FALSE))</f>
        <v/>
      </c>
      <c r="J33" s="202" t="str">
        <f>IF(C33="","",VLOOKUP(C33,登録名簿テーブル[[氏名]:[住所]],3,FALSE))</f>
        <v/>
      </c>
      <c r="K33" s="73" t="s">
        <v>60</v>
      </c>
      <c r="L33" s="190"/>
    </row>
    <row r="34" spans="1:12" ht="16.5" customHeight="1">
      <c r="B34" s="191"/>
      <c r="C34" s="192"/>
      <c r="D34" s="196"/>
      <c r="E34" s="197"/>
      <c r="F34" s="197"/>
      <c r="G34" s="197"/>
      <c r="H34" s="198"/>
      <c r="I34" s="191"/>
      <c r="J34" s="202"/>
      <c r="K34" s="74" t="s">
        <v>61</v>
      </c>
      <c r="L34" s="190"/>
    </row>
    <row r="35" spans="1:12" ht="16.5" customHeight="1">
      <c r="B35" s="191"/>
      <c r="C35" s="192"/>
      <c r="D35" s="199"/>
      <c r="E35" s="200"/>
      <c r="F35" s="200"/>
      <c r="G35" s="200"/>
      <c r="H35" s="201"/>
      <c r="I35" s="191"/>
      <c r="J35" s="202"/>
      <c r="K35" s="75" t="s">
        <v>62</v>
      </c>
      <c r="L35" s="190"/>
    </row>
    <row r="36" spans="1:12" ht="16.5" customHeight="1">
      <c r="A36" s="83">
        <v>14</v>
      </c>
      <c r="B36" s="191">
        <v>11</v>
      </c>
      <c r="C36" s="192" t="str">
        <f>IF($Q$5&lt;B36-$B$21,"",VLOOKUP($O$5,利用者テーブル[],A36,FALSE))</f>
        <v/>
      </c>
      <c r="D36" s="193" t="str">
        <f>IF(C36="","",VLOOKUP(C36,登録名簿テーブル[[氏名]:[住所]],5,FALSE))</f>
        <v/>
      </c>
      <c r="E36" s="194"/>
      <c r="F36" s="194"/>
      <c r="G36" s="194"/>
      <c r="H36" s="195"/>
      <c r="I36" s="191" t="str">
        <f>IF(C36="","",VLOOKUP(C36,登録名簿テーブル[[氏名]:[住所]],2,FALSE))</f>
        <v/>
      </c>
      <c r="J36" s="202" t="str">
        <f>IF(C36="","",VLOOKUP(C36,登録名簿テーブル[[氏名]:[住所]],3,FALSE))</f>
        <v/>
      </c>
      <c r="K36" s="73" t="s">
        <v>60</v>
      </c>
      <c r="L36" s="190"/>
    </row>
    <row r="37" spans="1:12" ht="16.5" customHeight="1">
      <c r="B37" s="191"/>
      <c r="C37" s="192"/>
      <c r="D37" s="196"/>
      <c r="E37" s="197"/>
      <c r="F37" s="197"/>
      <c r="G37" s="197"/>
      <c r="H37" s="198"/>
      <c r="I37" s="191"/>
      <c r="J37" s="202"/>
      <c r="K37" s="74" t="s">
        <v>61</v>
      </c>
      <c r="L37" s="190"/>
    </row>
    <row r="38" spans="1:12" ht="16.5" customHeight="1">
      <c r="B38" s="191"/>
      <c r="C38" s="192"/>
      <c r="D38" s="199"/>
      <c r="E38" s="200"/>
      <c r="F38" s="200"/>
      <c r="G38" s="200"/>
      <c r="H38" s="201"/>
      <c r="I38" s="191"/>
      <c r="J38" s="202"/>
      <c r="K38" s="75" t="s">
        <v>62</v>
      </c>
      <c r="L38" s="190"/>
    </row>
    <row r="39" spans="1:12" ht="16.5" customHeight="1">
      <c r="A39" s="83">
        <v>16</v>
      </c>
      <c r="B39" s="191">
        <v>12</v>
      </c>
      <c r="C39" s="192" t="str">
        <f>IF($Q$5&lt;B39-$B$21,"",VLOOKUP($O$5,利用者テーブル[],A39,FALSE))</f>
        <v/>
      </c>
      <c r="D39" s="193" t="str">
        <f>IF(C39="","",VLOOKUP(C39,登録名簿テーブル[[氏名]:[住所]],5,FALSE))</f>
        <v/>
      </c>
      <c r="E39" s="194"/>
      <c r="F39" s="194"/>
      <c r="G39" s="194"/>
      <c r="H39" s="195"/>
      <c r="I39" s="191" t="str">
        <f>IF(C39="","",VLOOKUP(C39,登録名簿テーブル[[氏名]:[住所]],2,FALSE))</f>
        <v/>
      </c>
      <c r="J39" s="202" t="str">
        <f>IF(C39="","",VLOOKUP(C39,登録名簿テーブル[[氏名]:[住所]],3,FALSE))</f>
        <v/>
      </c>
      <c r="K39" s="73" t="s">
        <v>60</v>
      </c>
      <c r="L39" s="190"/>
    </row>
    <row r="40" spans="1:12" ht="16.5" customHeight="1">
      <c r="B40" s="191"/>
      <c r="C40" s="192"/>
      <c r="D40" s="196"/>
      <c r="E40" s="197"/>
      <c r="F40" s="197"/>
      <c r="G40" s="197"/>
      <c r="H40" s="198"/>
      <c r="I40" s="191"/>
      <c r="J40" s="202"/>
      <c r="K40" s="74" t="s">
        <v>61</v>
      </c>
      <c r="L40" s="190"/>
    </row>
    <row r="41" spans="1:12" ht="16.5" customHeight="1">
      <c r="B41" s="191"/>
      <c r="C41" s="192"/>
      <c r="D41" s="199"/>
      <c r="E41" s="200"/>
      <c r="F41" s="200"/>
      <c r="G41" s="200"/>
      <c r="H41" s="201"/>
      <c r="I41" s="191"/>
      <c r="J41" s="202"/>
      <c r="K41" s="75" t="s">
        <v>62</v>
      </c>
      <c r="L41" s="190"/>
    </row>
    <row r="42" spans="1:12" ht="16.5" customHeight="1">
      <c r="A42" s="83">
        <v>6</v>
      </c>
      <c r="B42" s="191">
        <v>13</v>
      </c>
      <c r="C42" s="192" t="str">
        <f>IF($Q$6&lt;B42-$B$39,"",VLOOKUP($O$6,利用者テーブル[],A42,FALSE))</f>
        <v/>
      </c>
      <c r="D42" s="193" t="str">
        <f>IF(C42="","",VLOOKUP(C42,登録名簿テーブル[[氏名]:[住所]],5,FALSE))</f>
        <v/>
      </c>
      <c r="E42" s="194"/>
      <c r="F42" s="194"/>
      <c r="G42" s="194"/>
      <c r="H42" s="195"/>
      <c r="I42" s="191" t="str">
        <f>IF(C42="","",VLOOKUP(C42,登録名簿テーブル[[氏名]:[住所]],2,FALSE))</f>
        <v/>
      </c>
      <c r="J42" s="202" t="str">
        <f>IF(C42="","",VLOOKUP(C42,登録名簿テーブル[[氏名]:[住所]],3,FALSE))</f>
        <v/>
      </c>
      <c r="K42" s="73" t="s">
        <v>60</v>
      </c>
      <c r="L42" s="190"/>
    </row>
    <row r="43" spans="1:12" ht="16.5" customHeight="1">
      <c r="B43" s="191"/>
      <c r="C43" s="192"/>
      <c r="D43" s="196"/>
      <c r="E43" s="197"/>
      <c r="F43" s="197"/>
      <c r="G43" s="197"/>
      <c r="H43" s="198"/>
      <c r="I43" s="191"/>
      <c r="J43" s="202"/>
      <c r="K43" s="74" t="s">
        <v>61</v>
      </c>
      <c r="L43" s="190"/>
    </row>
    <row r="44" spans="1:12" ht="16.5" customHeight="1">
      <c r="B44" s="191"/>
      <c r="C44" s="192"/>
      <c r="D44" s="199"/>
      <c r="E44" s="200"/>
      <c r="F44" s="200"/>
      <c r="G44" s="200"/>
      <c r="H44" s="201"/>
      <c r="I44" s="191"/>
      <c r="J44" s="202"/>
      <c r="K44" s="75" t="s">
        <v>62</v>
      </c>
      <c r="L44" s="190"/>
    </row>
    <row r="45" spans="1:12" ht="16.5" customHeight="1">
      <c r="A45" s="83">
        <v>8</v>
      </c>
      <c r="B45" s="191">
        <v>14</v>
      </c>
      <c r="C45" s="192" t="str">
        <f>IF($Q$6&lt;B45-$B$39,"",VLOOKUP($O$6,利用者テーブル[],A45,FALSE))</f>
        <v/>
      </c>
      <c r="D45" s="193" t="str">
        <f>IF(C45="","",VLOOKUP(C45,登録名簿テーブル[[氏名]:[住所]],5,FALSE))</f>
        <v/>
      </c>
      <c r="E45" s="194"/>
      <c r="F45" s="194"/>
      <c r="G45" s="194"/>
      <c r="H45" s="195"/>
      <c r="I45" s="191" t="str">
        <f>IF(C45="","",VLOOKUP(C45,登録名簿テーブル[[氏名]:[住所]],2,FALSE))</f>
        <v/>
      </c>
      <c r="J45" s="202" t="str">
        <f>IF(C45="","",VLOOKUP(C45,登録名簿テーブル[[氏名]:[住所]],3,FALSE))</f>
        <v/>
      </c>
      <c r="K45" s="73" t="s">
        <v>60</v>
      </c>
      <c r="L45" s="190"/>
    </row>
    <row r="46" spans="1:12" ht="16.25" customHeight="1">
      <c r="B46" s="191"/>
      <c r="C46" s="192"/>
      <c r="D46" s="196"/>
      <c r="E46" s="197"/>
      <c r="F46" s="197"/>
      <c r="G46" s="197"/>
      <c r="H46" s="198"/>
      <c r="I46" s="191"/>
      <c r="J46" s="202"/>
      <c r="K46" s="74" t="s">
        <v>61</v>
      </c>
      <c r="L46" s="190"/>
    </row>
    <row r="47" spans="1:12" ht="16.5" customHeight="1">
      <c r="B47" s="191"/>
      <c r="C47" s="192"/>
      <c r="D47" s="199"/>
      <c r="E47" s="200"/>
      <c r="F47" s="200"/>
      <c r="G47" s="200"/>
      <c r="H47" s="201"/>
      <c r="I47" s="191"/>
      <c r="J47" s="202"/>
      <c r="K47" s="75" t="s">
        <v>62</v>
      </c>
      <c r="L47" s="190"/>
    </row>
    <row r="49" spans="1:12" ht="33" customHeight="1">
      <c r="C49" s="205" t="s">
        <v>49</v>
      </c>
      <c r="D49" s="205"/>
      <c r="E49" s="205"/>
      <c r="F49" s="205"/>
      <c r="G49" s="205"/>
      <c r="H49" s="205"/>
      <c r="I49" s="205"/>
      <c r="J49" s="205"/>
      <c r="K49" s="50"/>
      <c r="L49" s="56" t="s">
        <v>50</v>
      </c>
    </row>
    <row r="50" spans="1:12" ht="14.25">
      <c r="B50" s="206" t="s">
        <v>130</v>
      </c>
      <c r="C50" s="206"/>
      <c r="D50" s="70" t="str">
        <f>IF($O$4&gt;0,TEXT(VLOOKUP($O$4,利用者テーブル[],3,FALSE),"ggg")&amp;" ","")</f>
        <v xml:space="preserve">令和 </v>
      </c>
      <c r="E50" s="59" t="str">
        <f>IF($O$4&gt;0,TEXT(VLOOKUP($O$4,利用者テーブル[],3,FALSE),"e"),"")</f>
        <v>6</v>
      </c>
      <c r="F50" s="59" t="s">
        <v>51</v>
      </c>
      <c r="G50" s="59">
        <f>IF($O$4&gt;0,MONTH(VLOOKUP($O$4,利用者テーブル[],3,FALSE)),"")</f>
        <v>4</v>
      </c>
      <c r="H50" s="59" t="s">
        <v>52</v>
      </c>
      <c r="I50" s="60">
        <f>IF($O$4&gt;0,DAY(VLOOKUP($O$4,利用者テーブル[],3,FALSE)),"")</f>
        <v>8</v>
      </c>
      <c r="J50" s="60" t="s">
        <v>53</v>
      </c>
      <c r="K50" s="60"/>
      <c r="L50" s="60"/>
    </row>
    <row r="51" spans="1:12" ht="16.25" customHeight="1">
      <c r="B51" s="207" t="s">
        <v>11</v>
      </c>
      <c r="C51" s="192" t="s">
        <v>54</v>
      </c>
      <c r="D51" s="208" t="s">
        <v>55</v>
      </c>
      <c r="E51" s="209"/>
      <c r="F51" s="209"/>
      <c r="G51" s="209"/>
      <c r="H51" s="210"/>
      <c r="I51" s="207" t="s">
        <v>12</v>
      </c>
      <c r="J51" s="192" t="s">
        <v>56</v>
      </c>
      <c r="K51" s="71" t="s">
        <v>57</v>
      </c>
      <c r="L51" s="203" t="s">
        <v>58</v>
      </c>
    </row>
    <row r="52" spans="1:12" ht="14" customHeight="1">
      <c r="B52" s="207"/>
      <c r="C52" s="192"/>
      <c r="D52" s="211"/>
      <c r="E52" s="212"/>
      <c r="F52" s="212"/>
      <c r="G52" s="212"/>
      <c r="H52" s="213"/>
      <c r="I52" s="207"/>
      <c r="J52" s="192"/>
      <c r="K52" s="72" t="s">
        <v>59</v>
      </c>
      <c r="L52" s="204"/>
    </row>
    <row r="53" spans="1:12" ht="16.25" customHeight="1">
      <c r="A53" s="83">
        <v>10</v>
      </c>
      <c r="B53" s="191">
        <v>15</v>
      </c>
      <c r="C53" s="192" t="str">
        <f>IF($Q$6&lt;B53-$B$39,"",VLOOKUP($O$6,利用者テーブル[],A53,FALSE))</f>
        <v/>
      </c>
      <c r="D53" s="193" t="str">
        <f>IF(C53="","",VLOOKUP(C53,登録名簿テーブル[[氏名]:[住所]],5,FALSE))</f>
        <v/>
      </c>
      <c r="E53" s="194"/>
      <c r="F53" s="194"/>
      <c r="G53" s="194"/>
      <c r="H53" s="195"/>
      <c r="I53" s="191" t="str">
        <f>IF(C53="","",VLOOKUP(C53,登録名簿テーブル[[氏名]:[住所]],2,FALSE))</f>
        <v/>
      </c>
      <c r="J53" s="202" t="str">
        <f>IF(C53="","",VLOOKUP(C53,登録名簿テーブル[[氏名]:[住所]],3,FALSE))</f>
        <v/>
      </c>
      <c r="K53" s="73" t="s">
        <v>60</v>
      </c>
      <c r="L53" s="190"/>
    </row>
    <row r="54" spans="1:12" ht="16.25" customHeight="1">
      <c r="B54" s="191"/>
      <c r="C54" s="192"/>
      <c r="D54" s="196"/>
      <c r="E54" s="197"/>
      <c r="F54" s="197"/>
      <c r="G54" s="197"/>
      <c r="H54" s="198"/>
      <c r="I54" s="191"/>
      <c r="J54" s="202"/>
      <c r="K54" s="74" t="s">
        <v>61</v>
      </c>
      <c r="L54" s="190"/>
    </row>
    <row r="55" spans="1:12" ht="16.25" customHeight="1">
      <c r="B55" s="191"/>
      <c r="C55" s="192"/>
      <c r="D55" s="199"/>
      <c r="E55" s="200"/>
      <c r="F55" s="200"/>
      <c r="G55" s="200"/>
      <c r="H55" s="201"/>
      <c r="I55" s="191"/>
      <c r="J55" s="202"/>
      <c r="K55" s="75" t="s">
        <v>62</v>
      </c>
      <c r="L55" s="190"/>
    </row>
    <row r="56" spans="1:12" ht="16.25" customHeight="1">
      <c r="A56" s="83">
        <v>12</v>
      </c>
      <c r="B56" s="191">
        <v>16</v>
      </c>
      <c r="C56" s="192" t="str">
        <f>IF($Q$6&lt;B56-$B$39,"",VLOOKUP($O$6,利用者テーブル[],A56,FALSE))</f>
        <v/>
      </c>
      <c r="D56" s="193" t="str">
        <f>IF(C56="","",VLOOKUP(C56,登録名簿テーブル[[氏名]:[住所]],5,FALSE))</f>
        <v/>
      </c>
      <c r="E56" s="194"/>
      <c r="F56" s="194"/>
      <c r="G56" s="194"/>
      <c r="H56" s="195"/>
      <c r="I56" s="191" t="str">
        <f>IF(C56="","",VLOOKUP(C56,登録名簿テーブル[[氏名]:[住所]],2,FALSE))</f>
        <v/>
      </c>
      <c r="J56" s="202" t="str">
        <f>IF(C56="","",VLOOKUP(C56,登録名簿テーブル[[氏名]:[住所]],3,FALSE))</f>
        <v/>
      </c>
      <c r="K56" s="73" t="s">
        <v>60</v>
      </c>
      <c r="L56" s="190"/>
    </row>
    <row r="57" spans="1:12" ht="16.25" customHeight="1">
      <c r="B57" s="191"/>
      <c r="C57" s="192"/>
      <c r="D57" s="196"/>
      <c r="E57" s="197"/>
      <c r="F57" s="197"/>
      <c r="G57" s="197"/>
      <c r="H57" s="198"/>
      <c r="I57" s="191"/>
      <c r="J57" s="202"/>
      <c r="K57" s="74" t="s">
        <v>61</v>
      </c>
      <c r="L57" s="190"/>
    </row>
    <row r="58" spans="1:12" ht="16.25" customHeight="1">
      <c r="B58" s="191"/>
      <c r="C58" s="192"/>
      <c r="D58" s="199"/>
      <c r="E58" s="200"/>
      <c r="F58" s="200"/>
      <c r="G58" s="200"/>
      <c r="H58" s="201"/>
      <c r="I58" s="191"/>
      <c r="J58" s="202"/>
      <c r="K58" s="75" t="s">
        <v>62</v>
      </c>
      <c r="L58" s="190"/>
    </row>
    <row r="59" spans="1:12" ht="16.25" customHeight="1">
      <c r="A59" s="83">
        <v>14</v>
      </c>
      <c r="B59" s="191">
        <v>17</v>
      </c>
      <c r="C59" s="192" t="str">
        <f>IF($Q$6&lt;B59-$B$39,"",VLOOKUP($O$6,利用者テーブル[],A59,FALSE))</f>
        <v/>
      </c>
      <c r="D59" s="193" t="str">
        <f>IF(C59="","",VLOOKUP(C59,登録名簿テーブル[[氏名]:[住所]],5,FALSE))</f>
        <v/>
      </c>
      <c r="E59" s="194"/>
      <c r="F59" s="194"/>
      <c r="G59" s="194"/>
      <c r="H59" s="195"/>
      <c r="I59" s="191" t="str">
        <f>IF(C59="","",VLOOKUP(C59,登録名簿テーブル[[氏名]:[住所]],2,FALSE))</f>
        <v/>
      </c>
      <c r="J59" s="202" t="str">
        <f>IF(C59="","",VLOOKUP(C59,登録名簿テーブル[[氏名]:[住所]],3,FALSE))</f>
        <v/>
      </c>
      <c r="K59" s="73" t="s">
        <v>60</v>
      </c>
      <c r="L59" s="190"/>
    </row>
    <row r="60" spans="1:12" ht="16.25" customHeight="1">
      <c r="B60" s="191"/>
      <c r="C60" s="192"/>
      <c r="D60" s="196"/>
      <c r="E60" s="197"/>
      <c r="F60" s="197"/>
      <c r="G60" s="197"/>
      <c r="H60" s="198"/>
      <c r="I60" s="191"/>
      <c r="J60" s="202"/>
      <c r="K60" s="74" t="s">
        <v>61</v>
      </c>
      <c r="L60" s="190"/>
    </row>
    <row r="61" spans="1:12" ht="16.25" customHeight="1">
      <c r="B61" s="191"/>
      <c r="C61" s="192"/>
      <c r="D61" s="199"/>
      <c r="E61" s="200"/>
      <c r="F61" s="200"/>
      <c r="G61" s="200"/>
      <c r="H61" s="201"/>
      <c r="I61" s="191"/>
      <c r="J61" s="202"/>
      <c r="K61" s="75" t="s">
        <v>62</v>
      </c>
      <c r="L61" s="190"/>
    </row>
    <row r="62" spans="1:12" ht="16.25" customHeight="1">
      <c r="A62" s="83">
        <v>16</v>
      </c>
      <c r="B62" s="191">
        <v>18</v>
      </c>
      <c r="C62" s="192" t="str">
        <f>IF($Q$6&lt;B62-$B$39,"",VLOOKUP($O$6,利用者テーブル[],A62,FALSE))</f>
        <v/>
      </c>
      <c r="D62" s="193" t="str">
        <f>IF(C62="","",VLOOKUP(C62,登録名簿テーブル[[氏名]:[住所]],5,FALSE))</f>
        <v/>
      </c>
      <c r="E62" s="194"/>
      <c r="F62" s="194"/>
      <c r="G62" s="194"/>
      <c r="H62" s="195"/>
      <c r="I62" s="191" t="str">
        <f>IF(C62="","",VLOOKUP(C62,登録名簿テーブル[[氏名]:[住所]],2,FALSE))</f>
        <v/>
      </c>
      <c r="J62" s="202" t="str">
        <f>IF(C62="","",VLOOKUP(C62,登録名簿テーブル[[氏名]:[住所]],3,FALSE))</f>
        <v/>
      </c>
      <c r="K62" s="73" t="s">
        <v>60</v>
      </c>
      <c r="L62" s="190"/>
    </row>
    <row r="63" spans="1:12" ht="16.25" customHeight="1">
      <c r="B63" s="191"/>
      <c r="C63" s="192"/>
      <c r="D63" s="196"/>
      <c r="E63" s="197"/>
      <c r="F63" s="197"/>
      <c r="G63" s="197"/>
      <c r="H63" s="198"/>
      <c r="I63" s="191"/>
      <c r="J63" s="202"/>
      <c r="K63" s="74" t="s">
        <v>61</v>
      </c>
      <c r="L63" s="190"/>
    </row>
    <row r="64" spans="1:12" ht="16.25" customHeight="1">
      <c r="B64" s="191"/>
      <c r="C64" s="192"/>
      <c r="D64" s="199"/>
      <c r="E64" s="200"/>
      <c r="F64" s="200"/>
      <c r="G64" s="200"/>
      <c r="H64" s="201"/>
      <c r="I64" s="191"/>
      <c r="J64" s="202"/>
      <c r="K64" s="75" t="s">
        <v>62</v>
      </c>
      <c r="L64" s="190"/>
    </row>
    <row r="65" spans="1:12" ht="16.25" customHeight="1">
      <c r="A65" s="83">
        <v>6</v>
      </c>
      <c r="B65" s="191">
        <v>19</v>
      </c>
      <c r="C65" s="192" t="str">
        <f>IF($Q$7&lt;B65-$B$62,"",VLOOKUP($O$7,利用者テーブル[],A65,FALSE))</f>
        <v/>
      </c>
      <c r="D65" s="193" t="str">
        <f>IF(C65="","",VLOOKUP(C65,登録名簿テーブル[[氏名]:[住所]],5,FALSE))</f>
        <v/>
      </c>
      <c r="E65" s="194"/>
      <c r="F65" s="194"/>
      <c r="G65" s="194"/>
      <c r="H65" s="195"/>
      <c r="I65" s="191" t="str">
        <f>IF(C65="","",VLOOKUP(C65,登録名簿テーブル[[氏名]:[住所]],2,FALSE))</f>
        <v/>
      </c>
      <c r="J65" s="202" t="str">
        <f>IF(C65="","",VLOOKUP(C65,登録名簿テーブル[[氏名]:[住所]],3,FALSE))</f>
        <v/>
      </c>
      <c r="K65" s="73" t="s">
        <v>60</v>
      </c>
      <c r="L65" s="190"/>
    </row>
    <row r="66" spans="1:12" ht="16.25" customHeight="1">
      <c r="B66" s="191"/>
      <c r="C66" s="192"/>
      <c r="D66" s="196"/>
      <c r="E66" s="197"/>
      <c r="F66" s="197"/>
      <c r="G66" s="197"/>
      <c r="H66" s="198"/>
      <c r="I66" s="191"/>
      <c r="J66" s="202"/>
      <c r="K66" s="74" t="s">
        <v>61</v>
      </c>
      <c r="L66" s="190"/>
    </row>
    <row r="67" spans="1:12" ht="16.25" customHeight="1">
      <c r="B67" s="191"/>
      <c r="C67" s="192"/>
      <c r="D67" s="199"/>
      <c r="E67" s="200"/>
      <c r="F67" s="200"/>
      <c r="G67" s="200"/>
      <c r="H67" s="201"/>
      <c r="I67" s="191"/>
      <c r="J67" s="202"/>
      <c r="K67" s="75" t="s">
        <v>62</v>
      </c>
      <c r="L67" s="190"/>
    </row>
    <row r="68" spans="1:12" ht="16.25" customHeight="1">
      <c r="A68" s="83">
        <v>8</v>
      </c>
      <c r="B68" s="191">
        <v>20</v>
      </c>
      <c r="C68" s="192" t="str">
        <f>IF($Q$7&lt;B68-$B$62,"",VLOOKUP($O$7,利用者テーブル[],A68,FALSE))</f>
        <v/>
      </c>
      <c r="D68" s="193" t="str">
        <f>IF(C68="","",VLOOKUP(C68,登録名簿テーブル[[氏名]:[住所]],5,FALSE))</f>
        <v/>
      </c>
      <c r="E68" s="194"/>
      <c r="F68" s="194"/>
      <c r="G68" s="194"/>
      <c r="H68" s="195"/>
      <c r="I68" s="191" t="str">
        <f>IF(C68="","",VLOOKUP(C68,登録名簿テーブル[[氏名]:[住所]],2,FALSE))</f>
        <v/>
      </c>
      <c r="J68" s="202" t="str">
        <f>IF(C68="","",VLOOKUP(C68,登録名簿テーブル[[氏名]:[住所]],3,FALSE))</f>
        <v/>
      </c>
      <c r="K68" s="73" t="s">
        <v>60</v>
      </c>
      <c r="L68" s="190"/>
    </row>
    <row r="69" spans="1:12" ht="16.25" customHeight="1">
      <c r="B69" s="191"/>
      <c r="C69" s="192"/>
      <c r="D69" s="196"/>
      <c r="E69" s="197"/>
      <c r="F69" s="197"/>
      <c r="G69" s="197"/>
      <c r="H69" s="198"/>
      <c r="I69" s="191"/>
      <c r="J69" s="202"/>
      <c r="K69" s="74" t="s">
        <v>61</v>
      </c>
      <c r="L69" s="190"/>
    </row>
    <row r="70" spans="1:12" ht="16.25" customHeight="1">
      <c r="B70" s="191"/>
      <c r="C70" s="192"/>
      <c r="D70" s="199"/>
      <c r="E70" s="200"/>
      <c r="F70" s="200"/>
      <c r="G70" s="200"/>
      <c r="H70" s="201"/>
      <c r="I70" s="191"/>
      <c r="J70" s="202"/>
      <c r="K70" s="75" t="s">
        <v>62</v>
      </c>
      <c r="L70" s="190"/>
    </row>
    <row r="71" spans="1:12" ht="16.25" customHeight="1">
      <c r="A71" s="83">
        <v>10</v>
      </c>
      <c r="B71" s="191">
        <v>21</v>
      </c>
      <c r="C71" s="192" t="str">
        <f>IF($Q$7&lt;B71-$B$62,"",VLOOKUP($O$7,利用者テーブル[],A71,FALSE))</f>
        <v/>
      </c>
      <c r="D71" s="193" t="str">
        <f>IF(C71="","",VLOOKUP(C71,登録名簿テーブル[[氏名]:[住所]],5,FALSE))</f>
        <v/>
      </c>
      <c r="E71" s="194"/>
      <c r="F71" s="194"/>
      <c r="G71" s="194"/>
      <c r="H71" s="195"/>
      <c r="I71" s="191" t="str">
        <f>IF(C71="","",VLOOKUP(C71,登録名簿テーブル[[氏名]:[住所]],2,FALSE))</f>
        <v/>
      </c>
      <c r="J71" s="202" t="str">
        <f>IF(C71="","",VLOOKUP(C71,登録名簿テーブル[[氏名]:[住所]],3,FALSE))</f>
        <v/>
      </c>
      <c r="K71" s="73" t="s">
        <v>60</v>
      </c>
      <c r="L71" s="190"/>
    </row>
    <row r="72" spans="1:12" ht="16.25" customHeight="1">
      <c r="B72" s="191"/>
      <c r="C72" s="192"/>
      <c r="D72" s="196"/>
      <c r="E72" s="197"/>
      <c r="F72" s="197"/>
      <c r="G72" s="197"/>
      <c r="H72" s="198"/>
      <c r="I72" s="191"/>
      <c r="J72" s="202"/>
      <c r="K72" s="74" t="s">
        <v>61</v>
      </c>
      <c r="L72" s="190"/>
    </row>
    <row r="73" spans="1:12" ht="16.25" customHeight="1">
      <c r="B73" s="191"/>
      <c r="C73" s="192"/>
      <c r="D73" s="199"/>
      <c r="E73" s="200"/>
      <c r="F73" s="200"/>
      <c r="G73" s="200"/>
      <c r="H73" s="201"/>
      <c r="I73" s="191"/>
      <c r="J73" s="202"/>
      <c r="K73" s="75" t="s">
        <v>62</v>
      </c>
      <c r="L73" s="190"/>
    </row>
    <row r="74" spans="1:12" ht="16.25" customHeight="1">
      <c r="A74" s="83">
        <v>12</v>
      </c>
      <c r="B74" s="191">
        <v>22</v>
      </c>
      <c r="C74" s="192" t="str">
        <f>IF($Q$7&lt;B74-$B$62,"",VLOOKUP($O$7,利用者テーブル[],A74,FALSE))</f>
        <v/>
      </c>
      <c r="D74" s="193" t="str">
        <f>IF(C74="","",VLOOKUP(C74,登録名簿テーブル[[氏名]:[住所]],5,FALSE))</f>
        <v/>
      </c>
      <c r="E74" s="194"/>
      <c r="F74" s="194"/>
      <c r="G74" s="194"/>
      <c r="H74" s="195"/>
      <c r="I74" s="191" t="str">
        <f>IF(C74="","",VLOOKUP(C74,登録名簿テーブル[[氏名]:[住所]],2,FALSE))</f>
        <v/>
      </c>
      <c r="J74" s="202" t="str">
        <f>IF(C74="","",VLOOKUP(C74,登録名簿テーブル[[氏名]:[住所]],3,FALSE))</f>
        <v/>
      </c>
      <c r="K74" s="73" t="s">
        <v>60</v>
      </c>
      <c r="L74" s="190"/>
    </row>
    <row r="75" spans="1:12" ht="16.25" customHeight="1">
      <c r="B75" s="191"/>
      <c r="C75" s="192"/>
      <c r="D75" s="196"/>
      <c r="E75" s="197"/>
      <c r="F75" s="197"/>
      <c r="G75" s="197"/>
      <c r="H75" s="198"/>
      <c r="I75" s="191"/>
      <c r="J75" s="202"/>
      <c r="K75" s="74" t="s">
        <v>61</v>
      </c>
      <c r="L75" s="190"/>
    </row>
    <row r="76" spans="1:12" ht="16.25" customHeight="1">
      <c r="B76" s="191"/>
      <c r="C76" s="192"/>
      <c r="D76" s="199"/>
      <c r="E76" s="200"/>
      <c r="F76" s="200"/>
      <c r="G76" s="200"/>
      <c r="H76" s="201"/>
      <c r="I76" s="191"/>
      <c r="J76" s="202"/>
      <c r="K76" s="75" t="s">
        <v>62</v>
      </c>
      <c r="L76" s="190"/>
    </row>
    <row r="77" spans="1:12" ht="16.25" customHeight="1">
      <c r="A77" s="83">
        <v>14</v>
      </c>
      <c r="B77" s="191">
        <v>23</v>
      </c>
      <c r="C77" s="192" t="str">
        <f>IF($Q$7&lt;B77-$B$62,"",VLOOKUP($O$7,利用者テーブル[],A77,FALSE))</f>
        <v/>
      </c>
      <c r="D77" s="193" t="str">
        <f>IF(C77="","",VLOOKUP(C77,登録名簿テーブル[[氏名]:[住所]],5,FALSE))</f>
        <v/>
      </c>
      <c r="E77" s="194"/>
      <c r="F77" s="194"/>
      <c r="G77" s="194"/>
      <c r="H77" s="195"/>
      <c r="I77" s="191" t="str">
        <f>IF(C77="","",VLOOKUP(C77,登録名簿テーブル[[氏名]:[住所]],2,FALSE))</f>
        <v/>
      </c>
      <c r="J77" s="202" t="str">
        <f>IF(C77="","",VLOOKUP(C77,登録名簿テーブル[[氏名]:[住所]],3,FALSE))</f>
        <v/>
      </c>
      <c r="K77" s="73" t="s">
        <v>60</v>
      </c>
      <c r="L77" s="190"/>
    </row>
    <row r="78" spans="1:12" ht="16.25" customHeight="1">
      <c r="B78" s="191"/>
      <c r="C78" s="192"/>
      <c r="D78" s="196"/>
      <c r="E78" s="197"/>
      <c r="F78" s="197"/>
      <c r="G78" s="197"/>
      <c r="H78" s="198"/>
      <c r="I78" s="191"/>
      <c r="J78" s="202"/>
      <c r="K78" s="74" t="s">
        <v>61</v>
      </c>
      <c r="L78" s="190"/>
    </row>
    <row r="79" spans="1:12" ht="16.25" customHeight="1">
      <c r="B79" s="191"/>
      <c r="C79" s="192"/>
      <c r="D79" s="199"/>
      <c r="E79" s="200"/>
      <c r="F79" s="200"/>
      <c r="G79" s="200"/>
      <c r="H79" s="201"/>
      <c r="I79" s="191"/>
      <c r="J79" s="202"/>
      <c r="K79" s="75" t="s">
        <v>62</v>
      </c>
      <c r="L79" s="190"/>
    </row>
    <row r="80" spans="1:12" ht="16.25" customHeight="1">
      <c r="A80" s="83">
        <v>16</v>
      </c>
      <c r="B80" s="191">
        <v>24</v>
      </c>
      <c r="C80" s="192" t="str">
        <f>IF($Q$7&lt;B80-$B$62,"",VLOOKUP($O$7,利用者テーブル[],A80,FALSE))</f>
        <v/>
      </c>
      <c r="D80" s="193" t="str">
        <f>IF(C80="","",VLOOKUP(C80,登録名簿テーブル[[氏名]:[住所]],5,FALSE))</f>
        <v/>
      </c>
      <c r="E80" s="194"/>
      <c r="F80" s="194"/>
      <c r="G80" s="194"/>
      <c r="H80" s="195"/>
      <c r="I80" s="191" t="str">
        <f>IF(C80="","",VLOOKUP(C80,登録名簿テーブル[[氏名]:[住所]],2,FALSE))</f>
        <v/>
      </c>
      <c r="J80" s="202" t="str">
        <f>IF(C80="","",VLOOKUP(C80,登録名簿テーブル[[氏名]:[住所]],3,FALSE))</f>
        <v/>
      </c>
      <c r="K80" s="73" t="s">
        <v>60</v>
      </c>
      <c r="L80" s="190"/>
    </row>
    <row r="81" spans="1:12" ht="16.25" customHeight="1">
      <c r="B81" s="191"/>
      <c r="C81" s="192"/>
      <c r="D81" s="196"/>
      <c r="E81" s="197"/>
      <c r="F81" s="197"/>
      <c r="G81" s="197"/>
      <c r="H81" s="198"/>
      <c r="I81" s="191"/>
      <c r="J81" s="202"/>
      <c r="K81" s="74" t="s">
        <v>61</v>
      </c>
      <c r="L81" s="190"/>
    </row>
    <row r="82" spans="1:12" ht="16.25" customHeight="1">
      <c r="B82" s="191"/>
      <c r="C82" s="192"/>
      <c r="D82" s="199"/>
      <c r="E82" s="200"/>
      <c r="F82" s="200"/>
      <c r="G82" s="200"/>
      <c r="H82" s="201"/>
      <c r="I82" s="191"/>
      <c r="J82" s="202"/>
      <c r="K82" s="75" t="s">
        <v>62</v>
      </c>
      <c r="L82" s="190"/>
    </row>
    <row r="83" spans="1:12" ht="16.25" customHeight="1">
      <c r="A83" s="83">
        <v>6</v>
      </c>
      <c r="B83" s="191">
        <v>25</v>
      </c>
      <c r="C83" s="192" t="str">
        <f>IF($Q$8&lt;B83-$B$80,"",VLOOKUP($O$8,利用者テーブル[],A83,FALSE))</f>
        <v/>
      </c>
      <c r="D83" s="193" t="str">
        <f>IF(C83="","",VLOOKUP(C83,登録名簿テーブル[[氏名]:[住所]],5,FALSE))</f>
        <v/>
      </c>
      <c r="E83" s="194"/>
      <c r="F83" s="194"/>
      <c r="G83" s="194"/>
      <c r="H83" s="195"/>
      <c r="I83" s="191" t="str">
        <f>IF(C83="","",VLOOKUP(C83,登録名簿テーブル[[氏名]:[住所]],2,FALSE))</f>
        <v/>
      </c>
      <c r="J83" s="202" t="str">
        <f>IF(C83="","",VLOOKUP(C83,登録名簿テーブル[[氏名]:[住所]],3,FALSE))</f>
        <v/>
      </c>
      <c r="K83" s="73" t="s">
        <v>60</v>
      </c>
      <c r="L83" s="190"/>
    </row>
    <row r="84" spans="1:12" ht="16.25" customHeight="1">
      <c r="B84" s="191"/>
      <c r="C84" s="192"/>
      <c r="D84" s="196"/>
      <c r="E84" s="197"/>
      <c r="F84" s="197"/>
      <c r="G84" s="197"/>
      <c r="H84" s="198"/>
      <c r="I84" s="191"/>
      <c r="J84" s="202"/>
      <c r="K84" s="74" t="s">
        <v>61</v>
      </c>
      <c r="L84" s="190"/>
    </row>
    <row r="85" spans="1:12" ht="16.25" customHeight="1">
      <c r="B85" s="191"/>
      <c r="C85" s="192"/>
      <c r="D85" s="199"/>
      <c r="E85" s="200"/>
      <c r="F85" s="200"/>
      <c r="G85" s="200"/>
      <c r="H85" s="201"/>
      <c r="I85" s="191"/>
      <c r="J85" s="202"/>
      <c r="K85" s="75" t="s">
        <v>62</v>
      </c>
      <c r="L85" s="190"/>
    </row>
    <row r="86" spans="1:12" ht="16.25" customHeight="1">
      <c r="A86" s="83">
        <v>8</v>
      </c>
      <c r="B86" s="191">
        <v>26</v>
      </c>
      <c r="C86" s="192" t="str">
        <f>IF($Q$8&lt;B86-$B$80,"",VLOOKUP($O$8,利用者テーブル[],A86,FALSE))</f>
        <v/>
      </c>
      <c r="D86" s="193" t="str">
        <f>IF(C86="","",VLOOKUP(C86,登録名簿テーブル[[氏名]:[住所]],5,FALSE))</f>
        <v/>
      </c>
      <c r="E86" s="194"/>
      <c r="F86" s="194"/>
      <c r="G86" s="194"/>
      <c r="H86" s="195"/>
      <c r="I86" s="191" t="str">
        <f>IF(C86="","",VLOOKUP(C86,登録名簿テーブル[[氏名]:[住所]],2,FALSE))</f>
        <v/>
      </c>
      <c r="J86" s="202" t="str">
        <f>IF(C86="","",VLOOKUP(C86,登録名簿テーブル[[氏名]:[住所]],3,FALSE))</f>
        <v/>
      </c>
      <c r="K86" s="73" t="s">
        <v>60</v>
      </c>
      <c r="L86" s="190"/>
    </row>
    <row r="87" spans="1:12" ht="16.25" customHeight="1">
      <c r="B87" s="191"/>
      <c r="C87" s="192"/>
      <c r="D87" s="196"/>
      <c r="E87" s="197"/>
      <c r="F87" s="197"/>
      <c r="G87" s="197"/>
      <c r="H87" s="198"/>
      <c r="I87" s="191"/>
      <c r="J87" s="202"/>
      <c r="K87" s="74" t="s">
        <v>61</v>
      </c>
      <c r="L87" s="190"/>
    </row>
    <row r="88" spans="1:12" ht="16.25" customHeight="1">
      <c r="B88" s="191"/>
      <c r="C88" s="192"/>
      <c r="D88" s="199"/>
      <c r="E88" s="200"/>
      <c r="F88" s="200"/>
      <c r="G88" s="200"/>
      <c r="H88" s="201"/>
      <c r="I88" s="191"/>
      <c r="J88" s="202"/>
      <c r="K88" s="75" t="s">
        <v>62</v>
      </c>
      <c r="L88" s="190"/>
    </row>
    <row r="89" spans="1:12" ht="16.25" customHeight="1">
      <c r="A89" s="83">
        <v>10</v>
      </c>
      <c r="B89" s="191">
        <v>27</v>
      </c>
      <c r="C89" s="192" t="str">
        <f>IF($Q$8&lt;B89-$B$80,"",VLOOKUP($O$8,利用者テーブル[],A89,FALSE))</f>
        <v/>
      </c>
      <c r="D89" s="193" t="str">
        <f>IF(C89="","",VLOOKUP(C89,登録名簿テーブル[[氏名]:[住所]],5,FALSE))</f>
        <v/>
      </c>
      <c r="E89" s="194"/>
      <c r="F89" s="194"/>
      <c r="G89" s="194"/>
      <c r="H89" s="195"/>
      <c r="I89" s="191" t="str">
        <f>IF(C89="","",VLOOKUP(C89,登録名簿テーブル[[氏名]:[住所]],2,FALSE))</f>
        <v/>
      </c>
      <c r="J89" s="202" t="str">
        <f>IF(C89="","",VLOOKUP(C89,登録名簿テーブル[[氏名]:[住所]],3,FALSE))</f>
        <v/>
      </c>
      <c r="K89" s="73" t="s">
        <v>60</v>
      </c>
      <c r="L89" s="190"/>
    </row>
    <row r="90" spans="1:12" ht="16.25" customHeight="1">
      <c r="B90" s="191"/>
      <c r="C90" s="192"/>
      <c r="D90" s="196"/>
      <c r="E90" s="197"/>
      <c r="F90" s="197"/>
      <c r="G90" s="197"/>
      <c r="H90" s="198"/>
      <c r="I90" s="191"/>
      <c r="J90" s="202"/>
      <c r="K90" s="74" t="s">
        <v>61</v>
      </c>
      <c r="L90" s="190"/>
    </row>
    <row r="91" spans="1:12" ht="16.25" customHeight="1">
      <c r="B91" s="191"/>
      <c r="C91" s="192"/>
      <c r="D91" s="199"/>
      <c r="E91" s="200"/>
      <c r="F91" s="200"/>
      <c r="G91" s="200"/>
      <c r="H91" s="201"/>
      <c r="I91" s="191"/>
      <c r="J91" s="202"/>
      <c r="K91" s="75" t="s">
        <v>62</v>
      </c>
      <c r="L91" s="190"/>
    </row>
    <row r="92" spans="1:12" ht="16.25" customHeight="1">
      <c r="A92" s="83">
        <v>12</v>
      </c>
      <c r="B92" s="191">
        <v>28</v>
      </c>
      <c r="C92" s="192" t="str">
        <f>IF($Q$8&lt;B92-$B$80,"",VLOOKUP($O$8,利用者テーブル[],A92,FALSE))</f>
        <v/>
      </c>
      <c r="D92" s="193" t="str">
        <f>IF(C92="","",VLOOKUP(C92,登録名簿テーブル[[氏名]:[住所]],5,FALSE))</f>
        <v/>
      </c>
      <c r="E92" s="194"/>
      <c r="F92" s="194"/>
      <c r="G92" s="194"/>
      <c r="H92" s="195"/>
      <c r="I92" s="191" t="str">
        <f>IF(C92="","",VLOOKUP(C92,登録名簿テーブル[[氏名]:[住所]],2,FALSE))</f>
        <v/>
      </c>
      <c r="J92" s="202" t="str">
        <f>IF(C92="","",VLOOKUP(C92,登録名簿テーブル[[氏名]:[住所]],3,FALSE))</f>
        <v/>
      </c>
      <c r="K92" s="73" t="s">
        <v>60</v>
      </c>
      <c r="L92" s="190"/>
    </row>
    <row r="93" spans="1:12" ht="16.25" customHeight="1">
      <c r="B93" s="191"/>
      <c r="C93" s="192"/>
      <c r="D93" s="196"/>
      <c r="E93" s="197"/>
      <c r="F93" s="197"/>
      <c r="G93" s="197"/>
      <c r="H93" s="198"/>
      <c r="I93" s="191"/>
      <c r="J93" s="202"/>
      <c r="K93" s="74" t="s">
        <v>61</v>
      </c>
      <c r="L93" s="190"/>
    </row>
    <row r="94" spans="1:12" ht="16.25" customHeight="1">
      <c r="B94" s="191"/>
      <c r="C94" s="192"/>
      <c r="D94" s="199"/>
      <c r="E94" s="200"/>
      <c r="F94" s="200"/>
      <c r="G94" s="200"/>
      <c r="H94" s="201"/>
      <c r="I94" s="191"/>
      <c r="J94" s="202"/>
      <c r="K94" s="75" t="s">
        <v>62</v>
      </c>
      <c r="L94" s="190"/>
    </row>
  </sheetData>
  <sheetProtection selectLockedCells="1"/>
  <mergeCells count="184">
    <mergeCell ref="L36:L38"/>
    <mergeCell ref="L45:L47"/>
    <mergeCell ref="B42:B44"/>
    <mergeCell ref="C42:C44"/>
    <mergeCell ref="D42:H44"/>
    <mergeCell ref="I42:I44"/>
    <mergeCell ref="J42:J44"/>
    <mergeCell ref="L42:L44"/>
    <mergeCell ref="B45:B47"/>
    <mergeCell ref="C45:C47"/>
    <mergeCell ref="D45:H47"/>
    <mergeCell ref="I45:I47"/>
    <mergeCell ref="J45:J47"/>
    <mergeCell ref="L39:L41"/>
    <mergeCell ref="B36:B38"/>
    <mergeCell ref="B39:B41"/>
    <mergeCell ref="C39:C41"/>
    <mergeCell ref="D39:H41"/>
    <mergeCell ref="I39:I41"/>
    <mergeCell ref="J39:J41"/>
    <mergeCell ref="C36:C38"/>
    <mergeCell ref="D36:H38"/>
    <mergeCell ref="I36:I38"/>
    <mergeCell ref="J36:J38"/>
    <mergeCell ref="L33:L35"/>
    <mergeCell ref="B30:B32"/>
    <mergeCell ref="C30:C32"/>
    <mergeCell ref="D30:H32"/>
    <mergeCell ref="I30:I32"/>
    <mergeCell ref="J30:J32"/>
    <mergeCell ref="L30:L32"/>
    <mergeCell ref="B33:B35"/>
    <mergeCell ref="C33:C35"/>
    <mergeCell ref="D33:H35"/>
    <mergeCell ref="I33:I35"/>
    <mergeCell ref="J33:J35"/>
    <mergeCell ref="L27:L29"/>
    <mergeCell ref="B24:B26"/>
    <mergeCell ref="C24:C26"/>
    <mergeCell ref="D24:H26"/>
    <mergeCell ref="I24:I26"/>
    <mergeCell ref="J24:J26"/>
    <mergeCell ref="L24:L26"/>
    <mergeCell ref="B27:B29"/>
    <mergeCell ref="C27:C29"/>
    <mergeCell ref="D27:H29"/>
    <mergeCell ref="I27:I29"/>
    <mergeCell ref="J27:J29"/>
    <mergeCell ref="L21:L23"/>
    <mergeCell ref="B18:B20"/>
    <mergeCell ref="C18:C20"/>
    <mergeCell ref="D18:H20"/>
    <mergeCell ref="I18:I20"/>
    <mergeCell ref="J18:J20"/>
    <mergeCell ref="L18:L20"/>
    <mergeCell ref="B21:B23"/>
    <mergeCell ref="C21:C23"/>
    <mergeCell ref="D21:H23"/>
    <mergeCell ref="I21:I23"/>
    <mergeCell ref="J21:J23"/>
    <mergeCell ref="L15:L17"/>
    <mergeCell ref="B12:B14"/>
    <mergeCell ref="C12:C14"/>
    <mergeCell ref="D12:H14"/>
    <mergeCell ref="I12:I14"/>
    <mergeCell ref="J12:J14"/>
    <mergeCell ref="L12:L14"/>
    <mergeCell ref="B15:B17"/>
    <mergeCell ref="C15:C17"/>
    <mergeCell ref="D15:H17"/>
    <mergeCell ref="I15:I17"/>
    <mergeCell ref="J15:J17"/>
    <mergeCell ref="C2:J2"/>
    <mergeCell ref="B4:B5"/>
    <mergeCell ref="C4:C5"/>
    <mergeCell ref="D4:H5"/>
    <mergeCell ref="I4:I5"/>
    <mergeCell ref="J4:J5"/>
    <mergeCell ref="B3:C3"/>
    <mergeCell ref="L9:L11"/>
    <mergeCell ref="L4:L5"/>
    <mergeCell ref="B6:B8"/>
    <mergeCell ref="C6:C8"/>
    <mergeCell ref="D6:H8"/>
    <mergeCell ref="I6:I8"/>
    <mergeCell ref="J6:J8"/>
    <mergeCell ref="L6:L8"/>
    <mergeCell ref="B9:B11"/>
    <mergeCell ref="C9:C11"/>
    <mergeCell ref="D9:H11"/>
    <mergeCell ref="I9:I11"/>
    <mergeCell ref="J9:J11"/>
    <mergeCell ref="L51:L52"/>
    <mergeCell ref="B53:B55"/>
    <mergeCell ref="C53:C55"/>
    <mergeCell ref="D53:H55"/>
    <mergeCell ref="I53:I55"/>
    <mergeCell ref="J53:J55"/>
    <mergeCell ref="L53:L55"/>
    <mergeCell ref="C49:J49"/>
    <mergeCell ref="B50:C50"/>
    <mergeCell ref="B51:B52"/>
    <mergeCell ref="C51:C52"/>
    <mergeCell ref="D51:H52"/>
    <mergeCell ref="I51:I52"/>
    <mergeCell ref="J51:J52"/>
    <mergeCell ref="L56:L58"/>
    <mergeCell ref="B59:B61"/>
    <mergeCell ref="C59:C61"/>
    <mergeCell ref="D59:H61"/>
    <mergeCell ref="I59:I61"/>
    <mergeCell ref="J59:J61"/>
    <mergeCell ref="L59:L61"/>
    <mergeCell ref="B56:B58"/>
    <mergeCell ref="C56:C58"/>
    <mergeCell ref="D56:H58"/>
    <mergeCell ref="I56:I58"/>
    <mergeCell ref="J56:J58"/>
    <mergeCell ref="L62:L64"/>
    <mergeCell ref="B65:B67"/>
    <mergeCell ref="C65:C67"/>
    <mergeCell ref="D65:H67"/>
    <mergeCell ref="I65:I67"/>
    <mergeCell ref="J65:J67"/>
    <mergeCell ref="L65:L67"/>
    <mergeCell ref="B62:B64"/>
    <mergeCell ref="C62:C64"/>
    <mergeCell ref="D62:H64"/>
    <mergeCell ref="I62:I64"/>
    <mergeCell ref="J62:J64"/>
    <mergeCell ref="L68:L70"/>
    <mergeCell ref="B71:B73"/>
    <mergeCell ref="C71:C73"/>
    <mergeCell ref="D71:H73"/>
    <mergeCell ref="I71:I73"/>
    <mergeCell ref="J71:J73"/>
    <mergeCell ref="L71:L73"/>
    <mergeCell ref="B68:B70"/>
    <mergeCell ref="C68:C70"/>
    <mergeCell ref="D68:H70"/>
    <mergeCell ref="I68:I70"/>
    <mergeCell ref="J68:J70"/>
    <mergeCell ref="L74:L76"/>
    <mergeCell ref="B77:B79"/>
    <mergeCell ref="C77:C79"/>
    <mergeCell ref="D77:H79"/>
    <mergeCell ref="I77:I79"/>
    <mergeCell ref="J77:J79"/>
    <mergeCell ref="L77:L79"/>
    <mergeCell ref="B74:B76"/>
    <mergeCell ref="C74:C76"/>
    <mergeCell ref="D74:H76"/>
    <mergeCell ref="I74:I76"/>
    <mergeCell ref="J74:J76"/>
    <mergeCell ref="L80:L82"/>
    <mergeCell ref="B83:B85"/>
    <mergeCell ref="C83:C85"/>
    <mergeCell ref="D83:H85"/>
    <mergeCell ref="I83:I85"/>
    <mergeCell ref="J83:J85"/>
    <mergeCell ref="L83:L85"/>
    <mergeCell ref="B80:B82"/>
    <mergeCell ref="C80:C82"/>
    <mergeCell ref="D80:H82"/>
    <mergeCell ref="I80:I82"/>
    <mergeCell ref="J80:J82"/>
    <mergeCell ref="L92:L94"/>
    <mergeCell ref="B92:B94"/>
    <mergeCell ref="C92:C94"/>
    <mergeCell ref="D92:H94"/>
    <mergeCell ref="I92:I94"/>
    <mergeCell ref="J92:J94"/>
    <mergeCell ref="L86:L88"/>
    <mergeCell ref="B89:B91"/>
    <mergeCell ref="C89:C91"/>
    <mergeCell ref="D89:H91"/>
    <mergeCell ref="I89:I91"/>
    <mergeCell ref="J89:J91"/>
    <mergeCell ref="L89:L91"/>
    <mergeCell ref="B86:B88"/>
    <mergeCell ref="C86:C88"/>
    <mergeCell ref="D86:H88"/>
    <mergeCell ref="I86:I88"/>
    <mergeCell ref="J86:J88"/>
  </mergeCells>
  <phoneticPr fontId="1"/>
  <printOptions horizontalCentered="1"/>
  <pageMargins left="0.59055118110236227" right="0.39370078740157483" top="0.98425196850393704" bottom="0.78740157480314965" header="0.51181102362204722" footer="0.51181102362204722"/>
  <pageSetup paperSize="9"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利用者!$A$2:$A$99</xm:f>
          </x14:formula1>
          <xm:sqref>O4:O8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G101"/>
  <sheetViews>
    <sheetView showGridLines="0" workbookViewId="0">
      <selection activeCell="B14" sqref="B14"/>
    </sheetView>
  </sheetViews>
  <sheetFormatPr defaultColWidth="8.86328125" defaultRowHeight="12.75"/>
  <cols>
    <col min="1" max="1" width="9.33203125" style="3" customWidth="1"/>
    <col min="2" max="2" width="46.1328125" style="3" customWidth="1"/>
    <col min="3" max="3" width="9.1328125" style="3" customWidth="1"/>
    <col min="4" max="4" width="36.1328125" style="3" bestFit="1" customWidth="1"/>
    <col min="5" max="5" width="12.796875" style="3" customWidth="1"/>
    <col min="6" max="6" width="12.796875" style="60" customWidth="1"/>
    <col min="7" max="7" width="12.796875" style="3" customWidth="1"/>
    <col min="8" max="16384" width="8.86328125" style="3"/>
  </cols>
  <sheetData>
    <row r="1" spans="1:7" ht="27.75" customHeight="1">
      <c r="A1" s="84" t="s">
        <v>97</v>
      </c>
      <c r="B1" s="84" t="s">
        <v>4</v>
      </c>
      <c r="C1" s="84" t="s">
        <v>9</v>
      </c>
      <c r="D1" s="84" t="s">
        <v>5</v>
      </c>
      <c r="E1" s="85" t="s">
        <v>141</v>
      </c>
      <c r="F1" s="85" t="s">
        <v>145</v>
      </c>
      <c r="G1" s="85" t="s">
        <v>142</v>
      </c>
    </row>
    <row r="2" spans="1:7">
      <c r="A2" s="3">
        <v>1</v>
      </c>
      <c r="B2" s="3" t="s">
        <v>0</v>
      </c>
      <c r="C2" s="3" t="s">
        <v>8</v>
      </c>
      <c r="D2" s="3" t="s">
        <v>181</v>
      </c>
      <c r="E2" s="60" t="s">
        <v>172</v>
      </c>
      <c r="F2" s="60" t="s">
        <v>170</v>
      </c>
      <c r="G2" s="60" t="s">
        <v>175</v>
      </c>
    </row>
    <row r="3" spans="1:7">
      <c r="A3" s="3">
        <v>2</v>
      </c>
      <c r="B3" s="3" t="s">
        <v>253</v>
      </c>
      <c r="C3" s="3" t="s">
        <v>8</v>
      </c>
      <c r="D3" s="3" t="s">
        <v>14</v>
      </c>
      <c r="E3" s="60" t="s">
        <v>173</v>
      </c>
      <c r="F3" s="60" t="s">
        <v>171</v>
      </c>
      <c r="G3" s="60" t="s">
        <v>174</v>
      </c>
    </row>
    <row r="4" spans="1:7">
      <c r="A4" s="3">
        <v>3</v>
      </c>
      <c r="B4" s="3" t="s">
        <v>190</v>
      </c>
      <c r="C4" s="3" t="s">
        <v>222</v>
      </c>
      <c r="D4" s="3" t="s">
        <v>221</v>
      </c>
      <c r="E4" s="60" t="s">
        <v>219</v>
      </c>
      <c r="G4" s="60" t="s">
        <v>220</v>
      </c>
    </row>
    <row r="5" spans="1:7">
      <c r="A5" s="3">
        <v>4</v>
      </c>
      <c r="B5" s="3" t="s">
        <v>191</v>
      </c>
      <c r="C5" s="3" t="s">
        <v>227</v>
      </c>
      <c r="D5" s="3" t="s">
        <v>226</v>
      </c>
      <c r="E5" s="60" t="s">
        <v>225</v>
      </c>
      <c r="F5" s="60" t="s">
        <v>224</v>
      </c>
      <c r="G5" s="60" t="s">
        <v>223</v>
      </c>
    </row>
    <row r="6" spans="1:7">
      <c r="A6" s="3">
        <v>5</v>
      </c>
      <c r="B6" s="3" t="s">
        <v>186</v>
      </c>
      <c r="C6" s="3" t="s">
        <v>207</v>
      </c>
      <c r="D6" s="3" t="s">
        <v>206</v>
      </c>
      <c r="E6" s="60" t="s">
        <v>205</v>
      </c>
      <c r="G6" s="60" t="s">
        <v>208</v>
      </c>
    </row>
    <row r="7" spans="1:7">
      <c r="A7" s="3">
        <v>6</v>
      </c>
      <c r="B7" s="3" t="s">
        <v>2</v>
      </c>
      <c r="C7" s="3" t="s">
        <v>157</v>
      </c>
      <c r="D7" s="3" t="s">
        <v>155</v>
      </c>
      <c r="E7" s="60" t="s">
        <v>154</v>
      </c>
      <c r="F7" s="60" t="s">
        <v>153</v>
      </c>
      <c r="G7" s="60" t="s">
        <v>156</v>
      </c>
    </row>
    <row r="8" spans="1:7">
      <c r="A8" s="3">
        <v>7</v>
      </c>
      <c r="B8" s="3" t="s">
        <v>85</v>
      </c>
      <c r="C8" s="3" t="s">
        <v>140</v>
      </c>
      <c r="D8" s="3" t="s">
        <v>243</v>
      </c>
      <c r="E8" s="60" t="s">
        <v>143</v>
      </c>
      <c r="F8" s="60" t="s">
        <v>146</v>
      </c>
      <c r="G8" s="60" t="s">
        <v>144</v>
      </c>
    </row>
    <row r="9" spans="1:7">
      <c r="A9" s="3">
        <v>8</v>
      </c>
      <c r="B9" s="3" t="s">
        <v>183</v>
      </c>
      <c r="C9" s="3" t="s">
        <v>196</v>
      </c>
      <c r="D9" s="3" t="s">
        <v>195</v>
      </c>
      <c r="E9" s="60" t="s">
        <v>194</v>
      </c>
      <c r="G9" s="60"/>
    </row>
    <row r="10" spans="1:7">
      <c r="A10" s="3">
        <v>9</v>
      </c>
      <c r="B10" s="3" t="s">
        <v>192</v>
      </c>
      <c r="C10" s="3" t="s">
        <v>229</v>
      </c>
      <c r="D10" s="3" t="s">
        <v>228</v>
      </c>
      <c r="E10" s="60" t="s">
        <v>230</v>
      </c>
      <c r="G10" s="60" t="s">
        <v>231</v>
      </c>
    </row>
    <row r="11" spans="1:7">
      <c r="A11" s="3">
        <v>10</v>
      </c>
      <c r="B11" s="3" t="s">
        <v>166</v>
      </c>
      <c r="C11" s="3" t="s">
        <v>165</v>
      </c>
      <c r="D11" s="3" t="s">
        <v>164</v>
      </c>
      <c r="E11" s="60" t="s">
        <v>167</v>
      </c>
      <c r="F11" s="60" t="s">
        <v>168</v>
      </c>
      <c r="G11" s="60" t="s">
        <v>169</v>
      </c>
    </row>
    <row r="12" spans="1:7">
      <c r="A12" s="3">
        <v>11</v>
      </c>
      <c r="B12" s="3" t="s">
        <v>15</v>
      </c>
      <c r="C12" s="3" t="s">
        <v>16</v>
      </c>
      <c r="D12" s="3" t="s">
        <v>239</v>
      </c>
      <c r="E12" s="60" t="s">
        <v>167</v>
      </c>
      <c r="F12" s="60" t="s">
        <v>168</v>
      </c>
      <c r="G12" s="60" t="s">
        <v>169</v>
      </c>
    </row>
    <row r="13" spans="1:7">
      <c r="A13" s="3">
        <v>12</v>
      </c>
      <c r="B13" s="3" t="s">
        <v>1</v>
      </c>
      <c r="C13" s="3" t="s">
        <v>158</v>
      </c>
      <c r="D13" s="3" t="s">
        <v>236</v>
      </c>
      <c r="E13" s="60" t="s">
        <v>160</v>
      </c>
      <c r="G13" s="60" t="s">
        <v>159</v>
      </c>
    </row>
    <row r="14" spans="1:7">
      <c r="A14" s="3">
        <v>13</v>
      </c>
      <c r="B14" s="3" t="s">
        <v>3</v>
      </c>
      <c r="C14" s="3" t="s">
        <v>17</v>
      </c>
      <c r="D14" s="3" t="s">
        <v>237</v>
      </c>
      <c r="E14" s="60" t="s">
        <v>151</v>
      </c>
      <c r="G14" s="60" t="s">
        <v>152</v>
      </c>
    </row>
    <row r="15" spans="1:7">
      <c r="A15" s="3">
        <v>14</v>
      </c>
      <c r="B15" s="3" t="s">
        <v>187</v>
      </c>
      <c r="C15" s="3" t="s">
        <v>211</v>
      </c>
      <c r="D15" s="3" t="s">
        <v>210</v>
      </c>
      <c r="E15" s="60" t="s">
        <v>209</v>
      </c>
      <c r="G15" s="60"/>
    </row>
    <row r="16" spans="1:7">
      <c r="A16" s="3">
        <v>15</v>
      </c>
      <c r="B16" s="3" t="s">
        <v>77</v>
      </c>
      <c r="C16" s="3" t="s">
        <v>82</v>
      </c>
      <c r="D16" s="3" t="s">
        <v>242</v>
      </c>
      <c r="E16" s="60" t="s">
        <v>150</v>
      </c>
      <c r="G16" s="60"/>
    </row>
    <row r="17" spans="1:7">
      <c r="A17" s="3">
        <v>16</v>
      </c>
      <c r="B17" s="3" t="s">
        <v>80</v>
      </c>
      <c r="C17" s="3" t="s">
        <v>81</v>
      </c>
      <c r="D17" s="3" t="s">
        <v>182</v>
      </c>
      <c r="E17" s="60" t="s">
        <v>147</v>
      </c>
      <c r="F17" s="60" t="s">
        <v>148</v>
      </c>
      <c r="G17" s="60" t="s">
        <v>149</v>
      </c>
    </row>
    <row r="18" spans="1:7">
      <c r="A18" s="3">
        <v>17</v>
      </c>
      <c r="B18" s="3" t="s">
        <v>86</v>
      </c>
      <c r="D18" s="3" t="s">
        <v>238</v>
      </c>
      <c r="E18" s="60"/>
      <c r="G18" s="60"/>
    </row>
    <row r="19" spans="1:7">
      <c r="A19" s="3">
        <v>18</v>
      </c>
      <c r="B19" s="3" t="s">
        <v>193</v>
      </c>
      <c r="C19" s="3" t="s">
        <v>232</v>
      </c>
      <c r="D19" s="3" t="s">
        <v>233</v>
      </c>
      <c r="E19" s="69" t="s">
        <v>234</v>
      </c>
      <c r="G19" s="60" t="s">
        <v>235</v>
      </c>
    </row>
    <row r="20" spans="1:7">
      <c r="A20" s="3">
        <v>19</v>
      </c>
      <c r="B20" s="3" t="s">
        <v>83</v>
      </c>
      <c r="C20" s="3" t="s">
        <v>84</v>
      </c>
      <c r="D20" s="3" t="s">
        <v>241</v>
      </c>
      <c r="E20" s="60" t="s">
        <v>176</v>
      </c>
      <c r="G20" s="60" t="s">
        <v>177</v>
      </c>
    </row>
    <row r="21" spans="1:7">
      <c r="A21" s="3">
        <v>20</v>
      </c>
      <c r="B21" s="3" t="s">
        <v>184</v>
      </c>
      <c r="C21" s="3" t="s">
        <v>197</v>
      </c>
      <c r="D21" s="3" t="s">
        <v>198</v>
      </c>
      <c r="E21" s="60" t="s">
        <v>200</v>
      </c>
      <c r="G21" s="60" t="s">
        <v>199</v>
      </c>
    </row>
    <row r="22" spans="1:7">
      <c r="A22" s="3">
        <v>21</v>
      </c>
      <c r="B22" s="3" t="s">
        <v>78</v>
      </c>
      <c r="C22" s="3" t="s">
        <v>162</v>
      </c>
      <c r="D22" s="3" t="s">
        <v>240</v>
      </c>
      <c r="E22" s="60" t="s">
        <v>161</v>
      </c>
      <c r="G22" s="60" t="s">
        <v>163</v>
      </c>
    </row>
    <row r="23" spans="1:7">
      <c r="A23" s="3">
        <v>22</v>
      </c>
      <c r="B23" s="3" t="s">
        <v>87</v>
      </c>
      <c r="C23" s="3" t="s">
        <v>179</v>
      </c>
      <c r="D23" s="3" t="s">
        <v>180</v>
      </c>
      <c r="E23" s="60" t="s">
        <v>178</v>
      </c>
      <c r="G23" s="60"/>
    </row>
    <row r="24" spans="1:7">
      <c r="A24" s="3">
        <v>23</v>
      </c>
      <c r="B24" s="3" t="s">
        <v>188</v>
      </c>
      <c r="C24" s="3" t="s">
        <v>214</v>
      </c>
      <c r="D24" s="3" t="s">
        <v>212</v>
      </c>
      <c r="E24" s="60" t="s">
        <v>213</v>
      </c>
      <c r="G24" s="60"/>
    </row>
    <row r="25" spans="1:7">
      <c r="A25" s="3">
        <v>24</v>
      </c>
      <c r="B25" s="3" t="s">
        <v>185</v>
      </c>
      <c r="C25" s="3" t="s">
        <v>203</v>
      </c>
      <c r="D25" s="3" t="s">
        <v>204</v>
      </c>
      <c r="E25" s="60" t="s">
        <v>201</v>
      </c>
      <c r="F25" s="60" t="s">
        <v>202</v>
      </c>
      <c r="G25" s="60"/>
    </row>
    <row r="26" spans="1:7">
      <c r="A26" s="3">
        <v>25</v>
      </c>
      <c r="B26" s="3" t="s">
        <v>189</v>
      </c>
      <c r="C26" s="3" t="s">
        <v>218</v>
      </c>
      <c r="D26" s="3" t="s">
        <v>217</v>
      </c>
      <c r="E26" s="60" t="s">
        <v>215</v>
      </c>
      <c r="F26" s="60" t="s">
        <v>216</v>
      </c>
      <c r="G26" s="60"/>
    </row>
    <row r="27" spans="1:7">
      <c r="E27" s="60"/>
      <c r="G27" s="60"/>
    </row>
    <row r="28" spans="1:7">
      <c r="E28" s="60"/>
      <c r="G28" s="60"/>
    </row>
    <row r="29" spans="1:7">
      <c r="E29" s="60"/>
      <c r="G29" s="60"/>
    </row>
    <row r="30" spans="1:7">
      <c r="E30" s="60"/>
      <c r="G30" s="60"/>
    </row>
    <row r="31" spans="1:7">
      <c r="E31" s="60"/>
      <c r="G31" s="60"/>
    </row>
    <row r="32" spans="1:7">
      <c r="E32" s="60"/>
      <c r="G32" s="60"/>
    </row>
    <row r="33" spans="5:7">
      <c r="E33" s="60"/>
      <c r="G33" s="60"/>
    </row>
    <row r="34" spans="5:7">
      <c r="E34" s="60"/>
      <c r="G34" s="60"/>
    </row>
    <row r="35" spans="5:7">
      <c r="E35" s="60"/>
      <c r="G35" s="60"/>
    </row>
    <row r="36" spans="5:7">
      <c r="E36" s="60"/>
      <c r="G36" s="60"/>
    </row>
    <row r="37" spans="5:7">
      <c r="E37" s="60"/>
      <c r="G37" s="60"/>
    </row>
    <row r="38" spans="5:7">
      <c r="E38" s="60"/>
      <c r="G38" s="60"/>
    </row>
    <row r="39" spans="5:7">
      <c r="E39" s="60"/>
      <c r="G39" s="60"/>
    </row>
    <row r="40" spans="5:7">
      <c r="E40" s="60"/>
      <c r="G40" s="60"/>
    </row>
    <row r="41" spans="5:7">
      <c r="E41" s="60"/>
      <c r="G41" s="60"/>
    </row>
    <row r="42" spans="5:7">
      <c r="E42" s="60"/>
      <c r="G42" s="60"/>
    </row>
    <row r="43" spans="5:7">
      <c r="E43" s="60"/>
      <c r="G43" s="60"/>
    </row>
    <row r="44" spans="5:7">
      <c r="E44" s="60"/>
      <c r="G44" s="60"/>
    </row>
    <row r="45" spans="5:7">
      <c r="E45" s="60"/>
      <c r="G45" s="60"/>
    </row>
    <row r="46" spans="5:7">
      <c r="E46" s="60"/>
      <c r="G46" s="60"/>
    </row>
    <row r="47" spans="5:7">
      <c r="E47" s="60"/>
      <c r="G47" s="60"/>
    </row>
    <row r="48" spans="5:7">
      <c r="E48" s="60"/>
      <c r="G48" s="60"/>
    </row>
    <row r="49" spans="5:7">
      <c r="E49" s="60"/>
      <c r="G49" s="60"/>
    </row>
    <row r="50" spans="5:7">
      <c r="E50" s="60"/>
      <c r="G50" s="60"/>
    </row>
    <row r="51" spans="5:7">
      <c r="E51" s="60"/>
      <c r="G51" s="60"/>
    </row>
    <row r="52" spans="5:7">
      <c r="E52" s="60"/>
      <c r="G52" s="60"/>
    </row>
    <row r="53" spans="5:7">
      <c r="E53" s="60"/>
      <c r="G53" s="60"/>
    </row>
    <row r="54" spans="5:7">
      <c r="E54" s="60"/>
      <c r="G54" s="60"/>
    </row>
    <row r="55" spans="5:7">
      <c r="E55" s="60"/>
      <c r="G55" s="60"/>
    </row>
    <row r="56" spans="5:7">
      <c r="E56" s="60"/>
      <c r="G56" s="60"/>
    </row>
    <row r="57" spans="5:7">
      <c r="E57" s="60"/>
      <c r="G57" s="60"/>
    </row>
    <row r="58" spans="5:7">
      <c r="E58" s="60"/>
      <c r="G58" s="60"/>
    </row>
    <row r="59" spans="5:7">
      <c r="E59" s="60"/>
      <c r="G59" s="60"/>
    </row>
    <row r="60" spans="5:7">
      <c r="E60" s="60"/>
      <c r="G60" s="60"/>
    </row>
    <row r="61" spans="5:7">
      <c r="E61" s="60"/>
      <c r="G61" s="60"/>
    </row>
    <row r="62" spans="5:7">
      <c r="E62" s="60"/>
      <c r="G62" s="60"/>
    </row>
    <row r="63" spans="5:7">
      <c r="E63" s="60"/>
      <c r="G63" s="60"/>
    </row>
    <row r="64" spans="5:7">
      <c r="E64" s="60"/>
      <c r="G64" s="60"/>
    </row>
    <row r="65" spans="5:7">
      <c r="E65" s="60"/>
      <c r="G65" s="60"/>
    </row>
    <row r="66" spans="5:7">
      <c r="E66" s="60"/>
      <c r="G66" s="60"/>
    </row>
    <row r="67" spans="5:7">
      <c r="E67" s="60"/>
      <c r="G67" s="60"/>
    </row>
    <row r="68" spans="5:7">
      <c r="E68" s="60"/>
      <c r="G68" s="60"/>
    </row>
    <row r="69" spans="5:7">
      <c r="E69" s="60"/>
      <c r="G69" s="60"/>
    </row>
    <row r="70" spans="5:7">
      <c r="E70" s="60"/>
      <c r="G70" s="60"/>
    </row>
    <row r="71" spans="5:7">
      <c r="E71" s="60"/>
      <c r="G71" s="60"/>
    </row>
    <row r="72" spans="5:7">
      <c r="E72" s="60"/>
      <c r="G72" s="60"/>
    </row>
    <row r="73" spans="5:7">
      <c r="E73" s="60"/>
      <c r="G73" s="60"/>
    </row>
    <row r="74" spans="5:7">
      <c r="E74" s="60"/>
      <c r="G74" s="60"/>
    </row>
    <row r="75" spans="5:7">
      <c r="E75" s="60"/>
      <c r="G75" s="60"/>
    </row>
    <row r="76" spans="5:7">
      <c r="E76" s="60"/>
      <c r="G76" s="60"/>
    </row>
    <row r="77" spans="5:7">
      <c r="E77" s="60"/>
      <c r="G77" s="60"/>
    </row>
    <row r="78" spans="5:7">
      <c r="E78" s="60"/>
      <c r="G78" s="60"/>
    </row>
    <row r="79" spans="5:7">
      <c r="E79" s="60"/>
      <c r="G79" s="60"/>
    </row>
    <row r="80" spans="5:7">
      <c r="E80" s="60"/>
      <c r="G80" s="60"/>
    </row>
    <row r="81" spans="5:7">
      <c r="E81" s="60"/>
      <c r="G81" s="60"/>
    </row>
    <row r="82" spans="5:7">
      <c r="E82" s="60"/>
      <c r="G82" s="60"/>
    </row>
    <row r="83" spans="5:7">
      <c r="E83" s="60"/>
      <c r="G83" s="60"/>
    </row>
    <row r="84" spans="5:7">
      <c r="E84" s="60"/>
      <c r="G84" s="60"/>
    </row>
    <row r="85" spans="5:7">
      <c r="E85" s="60"/>
      <c r="G85" s="60"/>
    </row>
    <row r="86" spans="5:7">
      <c r="E86" s="60"/>
      <c r="G86" s="60"/>
    </row>
    <row r="87" spans="5:7">
      <c r="E87" s="60"/>
      <c r="G87" s="60"/>
    </row>
    <row r="88" spans="5:7">
      <c r="E88" s="60"/>
      <c r="G88" s="60"/>
    </row>
    <row r="89" spans="5:7">
      <c r="E89" s="60"/>
      <c r="G89" s="60"/>
    </row>
    <row r="90" spans="5:7">
      <c r="E90" s="60"/>
      <c r="G90" s="60"/>
    </row>
    <row r="91" spans="5:7">
      <c r="E91" s="60"/>
      <c r="G91" s="60"/>
    </row>
    <row r="92" spans="5:7">
      <c r="E92" s="60"/>
      <c r="G92" s="60"/>
    </row>
    <row r="93" spans="5:7">
      <c r="E93" s="60"/>
      <c r="G93" s="60"/>
    </row>
    <row r="94" spans="5:7">
      <c r="E94" s="60"/>
      <c r="G94" s="60"/>
    </row>
    <row r="95" spans="5:7">
      <c r="E95" s="60"/>
      <c r="G95" s="60"/>
    </row>
    <row r="96" spans="5:7">
      <c r="E96" s="60"/>
      <c r="G96" s="60"/>
    </row>
    <row r="97" spans="1:7">
      <c r="E97" s="60"/>
      <c r="G97" s="60"/>
    </row>
    <row r="98" spans="1:7">
      <c r="E98" s="60"/>
      <c r="G98" s="60"/>
    </row>
    <row r="99" spans="1:7">
      <c r="E99" s="60"/>
      <c r="G99" s="60"/>
    </row>
    <row r="100" spans="1:7">
      <c r="E100" s="60"/>
      <c r="G100" s="60"/>
    </row>
    <row r="101" spans="1:7">
      <c r="A101" s="92"/>
      <c r="B101" s="92"/>
      <c r="C101" s="92"/>
      <c r="D101" s="92"/>
      <c r="E101" s="92"/>
      <c r="F101" s="92"/>
      <c r="G101" s="92"/>
    </row>
  </sheetData>
  <phoneticPr fontId="1"/>
  <pageMargins left="0.78700000000000003" right="0.78700000000000003" top="0.98399999999999999" bottom="0.98399999999999999" header="0.51200000000000001" footer="0.51200000000000001"/>
  <pageSetup paperSize="9" orientation="portrait" verticalDpi="0"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名簿</vt:lpstr>
      <vt:lpstr>利用者</vt:lpstr>
      <vt:lpstr>様式1</vt:lpstr>
      <vt:lpstr>様式3</vt:lpstr>
      <vt:lpstr>様式4</vt:lpstr>
      <vt:lpstr>ゴルフ場</vt:lpstr>
      <vt:lpstr>様式1!Print_Area</vt:lpstr>
      <vt:lpstr>様式3!Print_Area</vt:lpstr>
      <vt:lpstr>様式4!Print_Area</vt:lpstr>
    </vt:vector>
  </TitlesOfParts>
  <Company>学校法人稲置学園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今坂博光</dc:creator>
  <cp:lastModifiedBy>高等学校・中学校ゴルフ連盟 石川県</cp:lastModifiedBy>
  <cp:lastPrinted>2019-02-22T04:43:53Z</cp:lastPrinted>
  <dcterms:created xsi:type="dcterms:W3CDTF">2007-05-18T02:05:57Z</dcterms:created>
  <dcterms:modified xsi:type="dcterms:W3CDTF">2024-07-31T10:21:17Z</dcterms:modified>
</cp:coreProperties>
</file>