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894575\Desktop\"/>
    </mc:Choice>
  </mc:AlternateContent>
  <bookViews>
    <workbookView xWindow="-120" yWindow="-120" windowWidth="20730" windowHeight="11160"/>
  </bookViews>
  <sheets>
    <sheet name="入力" sheetId="17" r:id="rId1"/>
    <sheet name="大会申込書（高校団体加盟校用）" sheetId="18" r:id="rId2"/>
    <sheet name="体調管理チェックシート（指定）" sheetId="25" r:id="rId3"/>
    <sheet name="体調管理チェックシート（大会）" sheetId="26" r:id="rId4"/>
    <sheet name="大会申込書（中学団体加盟校用）" sheetId="13" state="hidden" r:id="rId5"/>
    <sheet name="体調管理チェックシート（中学)" sheetId="27" state="hidden" r:id="rId6"/>
    <sheet name="大会申込書（個人登録者用）" sheetId="21" r:id="rId7"/>
    <sheet name="名簿" sheetId="10" state="hidden" r:id="rId8"/>
    <sheet name="大会名・学校名" sheetId="15" state="hidden" r:id="rId9"/>
    <sheet name="名簿作成" sheetId="16" state="hidden" r:id="rId10"/>
    <sheet name="利用証明書" sheetId="22" r:id="rId11"/>
    <sheet name="申請書（指定ラウンド）" sheetId="23" r:id="rId12"/>
    <sheet name="申請書（大会）" sheetId="24" r:id="rId13"/>
  </sheets>
  <definedNames>
    <definedName name="_xlnm._FilterDatabase" localSheetId="7" hidden="1">名簿!$A$1:$K$221</definedName>
    <definedName name="_xlnm._FilterDatabase" localSheetId="9" hidden="1">名簿作成!$A$1:$F$201</definedName>
    <definedName name="_xlnm.Print_Area" localSheetId="11">'申請書（指定ラウンド）'!$A$1:$R$25</definedName>
    <definedName name="_xlnm.Print_Area" localSheetId="12">'申請書（大会）'!$A$1:$R$25</definedName>
    <definedName name="_xlnm.Print_Area" localSheetId="2">'体調管理チェックシート（指定）'!$A$1:$J$24</definedName>
    <definedName name="_xlnm.Print_Area" localSheetId="3">'体調管理チェックシート（大会）'!$A$1:$J$24</definedName>
    <definedName name="_xlnm.Print_Area" localSheetId="5">'体調管理チェックシート（中学)'!$A$1:$J$24</definedName>
    <definedName name="_xlnm.Print_Area" localSheetId="6">'大会申込書（個人登録者用）'!$A$1:$K$32</definedName>
    <definedName name="_xlnm.Print_Area" localSheetId="1">'大会申込書（高校団体加盟校用）'!$A$1:$K$32</definedName>
    <definedName name="_xlnm.Print_Area" localSheetId="4">'大会申込書（中学団体加盟校用）'!$A$1:$J$32</definedName>
    <definedName name="_xlnm.Print_Area" localSheetId="10">利用証明書!$A$1:$J$37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7" l="1"/>
  <c r="B7" i="27" s="1"/>
  <c r="A8" i="27"/>
  <c r="B8" i="27" s="1"/>
  <c r="A9" i="27"/>
  <c r="A6" i="27"/>
  <c r="B6" i="27" s="1"/>
  <c r="F2" i="27"/>
  <c r="J2" i="27"/>
  <c r="J2" i="26"/>
  <c r="J2" i="25"/>
  <c r="I2" i="27"/>
  <c r="B9" i="27"/>
  <c r="A9" i="26"/>
  <c r="B9" i="26" s="1"/>
  <c r="A8" i="26"/>
  <c r="B8" i="26" s="1"/>
  <c r="B7" i="26"/>
  <c r="A7" i="26"/>
  <c r="A6" i="26"/>
  <c r="B6" i="26" s="1"/>
  <c r="I2" i="26"/>
  <c r="F2" i="26"/>
  <c r="B7" i="25"/>
  <c r="B8" i="25"/>
  <c r="B9" i="25"/>
  <c r="B6" i="25"/>
  <c r="A9" i="25"/>
  <c r="A8" i="25"/>
  <c r="A7" i="25"/>
  <c r="A6" i="25"/>
  <c r="I2" i="25" l="1"/>
  <c r="F2" i="25"/>
  <c r="I217" i="10" l="1"/>
  <c r="G217" i="10" s="1"/>
  <c r="I216" i="10"/>
  <c r="G216" i="10" s="1"/>
  <c r="I215" i="10"/>
  <c r="I214" i="10"/>
  <c r="G221" i="10"/>
  <c r="G218" i="10"/>
  <c r="G219" i="10"/>
  <c r="G220" i="10"/>
  <c r="F213" i="10"/>
  <c r="F212" i="10"/>
  <c r="F211" i="10"/>
  <c r="F210" i="10"/>
  <c r="F209" i="10"/>
  <c r="F217" i="10" s="1"/>
  <c r="F208" i="10"/>
  <c r="F207" i="10"/>
  <c r="F206" i="10"/>
  <c r="F205" i="10"/>
  <c r="F216" i="10" s="1"/>
  <c r="F204" i="10"/>
  <c r="F215" i="10" s="1"/>
  <c r="F203" i="10"/>
  <c r="F214" i="10" s="1"/>
  <c r="I213" i="10"/>
  <c r="I212" i="10"/>
  <c r="I211" i="10"/>
  <c r="I210" i="10"/>
  <c r="I209" i="10"/>
  <c r="I208" i="10"/>
  <c r="I207" i="10"/>
  <c r="I206" i="10"/>
  <c r="I205" i="10"/>
  <c r="I204" i="10"/>
  <c r="I203" i="10"/>
  <c r="M102" i="10"/>
  <c r="M103" i="10"/>
  <c r="M110" i="10"/>
  <c r="M111" i="10"/>
  <c r="M118" i="10"/>
  <c r="M119" i="10"/>
  <c r="M126" i="10"/>
  <c r="M127" i="10"/>
  <c r="M134" i="10"/>
  <c r="M135" i="10"/>
  <c r="M142" i="10"/>
  <c r="M143" i="10"/>
  <c r="M150" i="10"/>
  <c r="M151" i="10"/>
  <c r="M158" i="10"/>
  <c r="M159" i="10"/>
  <c r="M166" i="10"/>
  <c r="M167" i="10"/>
  <c r="M174" i="10"/>
  <c r="M175" i="10"/>
  <c r="M182" i="10"/>
  <c r="M183" i="10"/>
  <c r="M190" i="10"/>
  <c r="M191" i="10"/>
  <c r="M198" i="10"/>
  <c r="M199"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J201" i="10"/>
  <c r="I201" i="10"/>
  <c r="H201" i="10"/>
  <c r="M201" i="10" s="1"/>
  <c r="G201" i="10"/>
  <c r="F201" i="10"/>
  <c r="J200" i="10"/>
  <c r="I200" i="10"/>
  <c r="H200" i="10"/>
  <c r="M200" i="10" s="1"/>
  <c r="G200" i="10"/>
  <c r="F200" i="10"/>
  <c r="J199" i="10"/>
  <c r="I199" i="10"/>
  <c r="H199" i="10"/>
  <c r="G199" i="10"/>
  <c r="F199" i="10"/>
  <c r="J198" i="10"/>
  <c r="I198" i="10"/>
  <c r="H198" i="10"/>
  <c r="G198" i="10"/>
  <c r="F198" i="10"/>
  <c r="J197" i="10"/>
  <c r="I197" i="10"/>
  <c r="H197" i="10"/>
  <c r="M197" i="10" s="1"/>
  <c r="G197" i="10"/>
  <c r="F197" i="10"/>
  <c r="J196" i="10"/>
  <c r="I196" i="10"/>
  <c r="H196" i="10"/>
  <c r="M196" i="10" s="1"/>
  <c r="G196" i="10"/>
  <c r="F196" i="10"/>
  <c r="J195" i="10"/>
  <c r="I195" i="10"/>
  <c r="H195" i="10"/>
  <c r="M195" i="10" s="1"/>
  <c r="G195" i="10"/>
  <c r="F195" i="10"/>
  <c r="J194" i="10"/>
  <c r="I194" i="10"/>
  <c r="H194" i="10"/>
  <c r="M194" i="10" s="1"/>
  <c r="G194" i="10"/>
  <c r="F194" i="10"/>
  <c r="J193" i="10"/>
  <c r="I193" i="10"/>
  <c r="H193" i="10"/>
  <c r="M193" i="10" s="1"/>
  <c r="G193" i="10"/>
  <c r="F193" i="10"/>
  <c r="J192" i="10"/>
  <c r="I192" i="10"/>
  <c r="H192" i="10"/>
  <c r="M192" i="10" s="1"/>
  <c r="G192" i="10"/>
  <c r="F192" i="10"/>
  <c r="J191" i="10"/>
  <c r="I191" i="10"/>
  <c r="H191" i="10"/>
  <c r="G191" i="10"/>
  <c r="F191" i="10"/>
  <c r="J190" i="10"/>
  <c r="I190" i="10"/>
  <c r="H190" i="10"/>
  <c r="G190" i="10"/>
  <c r="F190" i="10"/>
  <c r="J189" i="10"/>
  <c r="I189" i="10"/>
  <c r="H189" i="10"/>
  <c r="M189" i="10" s="1"/>
  <c r="G189" i="10"/>
  <c r="F189" i="10"/>
  <c r="J188" i="10"/>
  <c r="I188" i="10"/>
  <c r="H188" i="10"/>
  <c r="M188" i="10" s="1"/>
  <c r="G188" i="10"/>
  <c r="F188" i="10"/>
  <c r="J187" i="10"/>
  <c r="I187" i="10"/>
  <c r="H187" i="10"/>
  <c r="M187" i="10" s="1"/>
  <c r="G187" i="10"/>
  <c r="F187" i="10"/>
  <c r="J186" i="10"/>
  <c r="I186" i="10"/>
  <c r="H186" i="10"/>
  <c r="M186" i="10" s="1"/>
  <c r="G186" i="10"/>
  <c r="F186" i="10"/>
  <c r="J185" i="10"/>
  <c r="I185" i="10"/>
  <c r="H185" i="10"/>
  <c r="M185" i="10" s="1"/>
  <c r="G185" i="10"/>
  <c r="F185" i="10"/>
  <c r="J184" i="10"/>
  <c r="I184" i="10"/>
  <c r="H184" i="10"/>
  <c r="M184" i="10" s="1"/>
  <c r="G184" i="10"/>
  <c r="F184" i="10"/>
  <c r="J183" i="10"/>
  <c r="I183" i="10"/>
  <c r="H183" i="10"/>
  <c r="G183" i="10"/>
  <c r="F183" i="10"/>
  <c r="J182" i="10"/>
  <c r="I182" i="10"/>
  <c r="H182" i="10"/>
  <c r="G182" i="10"/>
  <c r="F182" i="10"/>
  <c r="J181" i="10"/>
  <c r="I181" i="10"/>
  <c r="H181" i="10"/>
  <c r="M181" i="10" s="1"/>
  <c r="G181" i="10"/>
  <c r="F181" i="10"/>
  <c r="J180" i="10"/>
  <c r="I180" i="10"/>
  <c r="H180" i="10"/>
  <c r="M180" i="10" s="1"/>
  <c r="G180" i="10"/>
  <c r="F180" i="10"/>
  <c r="J179" i="10"/>
  <c r="I179" i="10"/>
  <c r="H179" i="10"/>
  <c r="M179" i="10" s="1"/>
  <c r="G179" i="10"/>
  <c r="F179" i="10"/>
  <c r="J178" i="10"/>
  <c r="I178" i="10"/>
  <c r="H178" i="10"/>
  <c r="M178" i="10" s="1"/>
  <c r="G178" i="10"/>
  <c r="F178" i="10"/>
  <c r="J177" i="10"/>
  <c r="I177" i="10"/>
  <c r="H177" i="10"/>
  <c r="M177" i="10" s="1"/>
  <c r="G177" i="10"/>
  <c r="F177" i="10"/>
  <c r="J176" i="10"/>
  <c r="I176" i="10"/>
  <c r="H176" i="10"/>
  <c r="M176" i="10" s="1"/>
  <c r="G176" i="10"/>
  <c r="F176" i="10"/>
  <c r="J175" i="10"/>
  <c r="I175" i="10"/>
  <c r="H175" i="10"/>
  <c r="G175" i="10"/>
  <c r="F175" i="10"/>
  <c r="J174" i="10"/>
  <c r="I174" i="10"/>
  <c r="H174" i="10"/>
  <c r="G174" i="10"/>
  <c r="F174" i="10"/>
  <c r="J173" i="10"/>
  <c r="I173" i="10"/>
  <c r="H173" i="10"/>
  <c r="M173" i="10" s="1"/>
  <c r="G173" i="10"/>
  <c r="F173" i="10"/>
  <c r="J172" i="10"/>
  <c r="I172" i="10"/>
  <c r="H172" i="10"/>
  <c r="M172" i="10" s="1"/>
  <c r="G172" i="10"/>
  <c r="F172" i="10"/>
  <c r="J171" i="10"/>
  <c r="I171" i="10"/>
  <c r="H171" i="10"/>
  <c r="M171" i="10" s="1"/>
  <c r="G171" i="10"/>
  <c r="F171" i="10"/>
  <c r="J170" i="10"/>
  <c r="I170" i="10"/>
  <c r="H170" i="10"/>
  <c r="M170" i="10" s="1"/>
  <c r="G170" i="10"/>
  <c r="F170" i="10"/>
  <c r="J169" i="10"/>
  <c r="I169" i="10"/>
  <c r="H169" i="10"/>
  <c r="M169" i="10" s="1"/>
  <c r="G169" i="10"/>
  <c r="F169" i="10"/>
  <c r="J168" i="10"/>
  <c r="I168" i="10"/>
  <c r="H168" i="10"/>
  <c r="M168" i="10" s="1"/>
  <c r="G168" i="10"/>
  <c r="F168" i="10"/>
  <c r="J167" i="10"/>
  <c r="I167" i="10"/>
  <c r="H167" i="10"/>
  <c r="G167" i="10"/>
  <c r="F167" i="10"/>
  <c r="J166" i="10"/>
  <c r="I166" i="10"/>
  <c r="H166" i="10"/>
  <c r="G166" i="10"/>
  <c r="F166" i="10"/>
  <c r="J165" i="10"/>
  <c r="I165" i="10"/>
  <c r="H165" i="10"/>
  <c r="M165" i="10" s="1"/>
  <c r="G165" i="10"/>
  <c r="F165" i="10"/>
  <c r="J164" i="10"/>
  <c r="I164" i="10"/>
  <c r="H164" i="10"/>
  <c r="M164" i="10" s="1"/>
  <c r="G164" i="10"/>
  <c r="F164" i="10"/>
  <c r="J163" i="10"/>
  <c r="I163" i="10"/>
  <c r="H163" i="10"/>
  <c r="M163" i="10" s="1"/>
  <c r="G163" i="10"/>
  <c r="F163" i="10"/>
  <c r="J162" i="10"/>
  <c r="I162" i="10"/>
  <c r="H162" i="10"/>
  <c r="M162" i="10" s="1"/>
  <c r="G162" i="10"/>
  <c r="F162" i="10"/>
  <c r="J161" i="10"/>
  <c r="I161" i="10"/>
  <c r="H161" i="10"/>
  <c r="M161" i="10" s="1"/>
  <c r="G161" i="10"/>
  <c r="F161" i="10"/>
  <c r="J160" i="10"/>
  <c r="I160" i="10"/>
  <c r="H160" i="10"/>
  <c r="M160" i="10" s="1"/>
  <c r="G160" i="10"/>
  <c r="F160" i="10"/>
  <c r="J159" i="10"/>
  <c r="I159" i="10"/>
  <c r="H159" i="10"/>
  <c r="G159" i="10"/>
  <c r="F159" i="10"/>
  <c r="J158" i="10"/>
  <c r="I158" i="10"/>
  <c r="H158" i="10"/>
  <c r="G158" i="10"/>
  <c r="F158" i="10"/>
  <c r="J157" i="10"/>
  <c r="I157" i="10"/>
  <c r="H157" i="10"/>
  <c r="M157" i="10" s="1"/>
  <c r="G157" i="10"/>
  <c r="F157" i="10"/>
  <c r="J156" i="10"/>
  <c r="I156" i="10"/>
  <c r="H156" i="10"/>
  <c r="M156" i="10" s="1"/>
  <c r="G156" i="10"/>
  <c r="F156" i="10"/>
  <c r="J155" i="10"/>
  <c r="I155" i="10"/>
  <c r="H155" i="10"/>
  <c r="M155" i="10" s="1"/>
  <c r="G155" i="10"/>
  <c r="F155" i="10"/>
  <c r="J154" i="10"/>
  <c r="I154" i="10"/>
  <c r="H154" i="10"/>
  <c r="M154" i="10" s="1"/>
  <c r="G154" i="10"/>
  <c r="F154" i="10"/>
  <c r="J153" i="10"/>
  <c r="I153" i="10"/>
  <c r="H153" i="10"/>
  <c r="M153" i="10" s="1"/>
  <c r="G153" i="10"/>
  <c r="F153" i="10"/>
  <c r="J152" i="10"/>
  <c r="I152" i="10"/>
  <c r="H152" i="10"/>
  <c r="M152" i="10" s="1"/>
  <c r="G152" i="10"/>
  <c r="F152" i="10"/>
  <c r="J151" i="10"/>
  <c r="I151" i="10"/>
  <c r="H151" i="10"/>
  <c r="G151" i="10"/>
  <c r="F151" i="10"/>
  <c r="J150" i="10"/>
  <c r="I150" i="10"/>
  <c r="H150" i="10"/>
  <c r="G150" i="10"/>
  <c r="F150" i="10"/>
  <c r="J149" i="10"/>
  <c r="I149" i="10"/>
  <c r="H149" i="10"/>
  <c r="M149" i="10" s="1"/>
  <c r="G149" i="10"/>
  <c r="F149" i="10"/>
  <c r="J148" i="10"/>
  <c r="I148" i="10"/>
  <c r="H148" i="10"/>
  <c r="M148" i="10" s="1"/>
  <c r="G148" i="10"/>
  <c r="F148" i="10"/>
  <c r="J147" i="10"/>
  <c r="I147" i="10"/>
  <c r="H147" i="10"/>
  <c r="M147" i="10" s="1"/>
  <c r="G147" i="10"/>
  <c r="F147" i="10"/>
  <c r="J146" i="10"/>
  <c r="I146" i="10"/>
  <c r="H146" i="10"/>
  <c r="M146" i="10" s="1"/>
  <c r="G146" i="10"/>
  <c r="F146" i="10"/>
  <c r="J145" i="10"/>
  <c r="I145" i="10"/>
  <c r="H145" i="10"/>
  <c r="M145" i="10" s="1"/>
  <c r="G145" i="10"/>
  <c r="F145" i="10"/>
  <c r="J144" i="10"/>
  <c r="I144" i="10"/>
  <c r="H144" i="10"/>
  <c r="M144" i="10" s="1"/>
  <c r="G144" i="10"/>
  <c r="F144" i="10"/>
  <c r="J143" i="10"/>
  <c r="I143" i="10"/>
  <c r="H143" i="10"/>
  <c r="G143" i="10"/>
  <c r="F143" i="10"/>
  <c r="J142" i="10"/>
  <c r="I142" i="10"/>
  <c r="H142" i="10"/>
  <c r="G142" i="10"/>
  <c r="F142" i="10"/>
  <c r="J141" i="10"/>
  <c r="I141" i="10"/>
  <c r="H141" i="10"/>
  <c r="M141" i="10" s="1"/>
  <c r="G141" i="10"/>
  <c r="F141" i="10"/>
  <c r="J140" i="10"/>
  <c r="I140" i="10"/>
  <c r="H140" i="10"/>
  <c r="M140" i="10" s="1"/>
  <c r="G140" i="10"/>
  <c r="F140" i="10"/>
  <c r="J139" i="10"/>
  <c r="I139" i="10"/>
  <c r="H139" i="10"/>
  <c r="M139" i="10" s="1"/>
  <c r="G139" i="10"/>
  <c r="F139" i="10"/>
  <c r="J138" i="10"/>
  <c r="I138" i="10"/>
  <c r="H138" i="10"/>
  <c r="M138" i="10" s="1"/>
  <c r="G138" i="10"/>
  <c r="F138" i="10"/>
  <c r="J137" i="10"/>
  <c r="I137" i="10"/>
  <c r="H137" i="10"/>
  <c r="M137" i="10" s="1"/>
  <c r="G137" i="10"/>
  <c r="F137" i="10"/>
  <c r="J136" i="10"/>
  <c r="I136" i="10"/>
  <c r="H136" i="10"/>
  <c r="M136" i="10" s="1"/>
  <c r="G136" i="10"/>
  <c r="F136" i="10"/>
  <c r="J135" i="10"/>
  <c r="I135" i="10"/>
  <c r="H135" i="10"/>
  <c r="G135" i="10"/>
  <c r="F135" i="10"/>
  <c r="J134" i="10"/>
  <c r="I134" i="10"/>
  <c r="H134" i="10"/>
  <c r="G134" i="10"/>
  <c r="F134" i="10"/>
  <c r="J133" i="10"/>
  <c r="I133" i="10"/>
  <c r="H133" i="10"/>
  <c r="M133" i="10" s="1"/>
  <c r="G133" i="10"/>
  <c r="F133" i="10"/>
  <c r="J132" i="10"/>
  <c r="I132" i="10"/>
  <c r="H132" i="10"/>
  <c r="M132" i="10" s="1"/>
  <c r="G132" i="10"/>
  <c r="F132" i="10"/>
  <c r="J131" i="10"/>
  <c r="I131" i="10"/>
  <c r="H131" i="10"/>
  <c r="M131" i="10" s="1"/>
  <c r="G131" i="10"/>
  <c r="F131" i="10"/>
  <c r="J130" i="10"/>
  <c r="I130" i="10"/>
  <c r="H130" i="10"/>
  <c r="M130" i="10" s="1"/>
  <c r="G130" i="10"/>
  <c r="F130" i="10"/>
  <c r="J129" i="10"/>
  <c r="I129" i="10"/>
  <c r="H129" i="10"/>
  <c r="M129" i="10" s="1"/>
  <c r="G129" i="10"/>
  <c r="F129" i="10"/>
  <c r="J128" i="10"/>
  <c r="I128" i="10"/>
  <c r="H128" i="10"/>
  <c r="M128" i="10" s="1"/>
  <c r="G128" i="10"/>
  <c r="F128" i="10"/>
  <c r="J127" i="10"/>
  <c r="I127" i="10"/>
  <c r="H127" i="10"/>
  <c r="G127" i="10"/>
  <c r="F127" i="10"/>
  <c r="J126" i="10"/>
  <c r="I126" i="10"/>
  <c r="H126" i="10"/>
  <c r="G126" i="10"/>
  <c r="F126" i="10"/>
  <c r="J125" i="10"/>
  <c r="I125" i="10"/>
  <c r="H125" i="10"/>
  <c r="M125" i="10" s="1"/>
  <c r="G125" i="10"/>
  <c r="F125" i="10"/>
  <c r="J124" i="10"/>
  <c r="I124" i="10"/>
  <c r="H124" i="10"/>
  <c r="M124" i="10" s="1"/>
  <c r="G124" i="10"/>
  <c r="F124" i="10"/>
  <c r="J123" i="10"/>
  <c r="I123" i="10"/>
  <c r="H123" i="10"/>
  <c r="M123" i="10" s="1"/>
  <c r="G123" i="10"/>
  <c r="F123" i="10"/>
  <c r="J122" i="10"/>
  <c r="I122" i="10"/>
  <c r="H122" i="10"/>
  <c r="M122" i="10" s="1"/>
  <c r="G122" i="10"/>
  <c r="F122" i="10"/>
  <c r="J121" i="10"/>
  <c r="I121" i="10"/>
  <c r="H121" i="10"/>
  <c r="M121" i="10" s="1"/>
  <c r="G121" i="10"/>
  <c r="F121" i="10"/>
  <c r="J120" i="10"/>
  <c r="I120" i="10"/>
  <c r="H120" i="10"/>
  <c r="M120" i="10" s="1"/>
  <c r="G120" i="10"/>
  <c r="F120" i="10"/>
  <c r="J119" i="10"/>
  <c r="I119" i="10"/>
  <c r="H119" i="10"/>
  <c r="G119" i="10"/>
  <c r="F119" i="10"/>
  <c r="J118" i="10"/>
  <c r="I118" i="10"/>
  <c r="H118" i="10"/>
  <c r="G118" i="10"/>
  <c r="F118" i="10"/>
  <c r="J117" i="10"/>
  <c r="I117" i="10"/>
  <c r="H117" i="10"/>
  <c r="M117" i="10" s="1"/>
  <c r="G117" i="10"/>
  <c r="F117" i="10"/>
  <c r="J116" i="10"/>
  <c r="I116" i="10"/>
  <c r="H116" i="10"/>
  <c r="M116" i="10" s="1"/>
  <c r="G116" i="10"/>
  <c r="F116" i="10"/>
  <c r="J115" i="10"/>
  <c r="I115" i="10"/>
  <c r="H115" i="10"/>
  <c r="M115" i="10" s="1"/>
  <c r="G115" i="10"/>
  <c r="F115" i="10"/>
  <c r="J114" i="10"/>
  <c r="I114" i="10"/>
  <c r="H114" i="10"/>
  <c r="M114" i="10" s="1"/>
  <c r="G114" i="10"/>
  <c r="F114" i="10"/>
  <c r="J113" i="10"/>
  <c r="I113" i="10"/>
  <c r="H113" i="10"/>
  <c r="M113" i="10" s="1"/>
  <c r="G113" i="10"/>
  <c r="F113" i="10"/>
  <c r="J112" i="10"/>
  <c r="I112" i="10"/>
  <c r="H112" i="10"/>
  <c r="M112" i="10" s="1"/>
  <c r="G112" i="10"/>
  <c r="F112" i="10"/>
  <c r="J111" i="10"/>
  <c r="I111" i="10"/>
  <c r="H111" i="10"/>
  <c r="G111" i="10"/>
  <c r="F111" i="10"/>
  <c r="J110" i="10"/>
  <c r="I110" i="10"/>
  <c r="H110" i="10"/>
  <c r="G110" i="10"/>
  <c r="F110" i="10"/>
  <c r="J109" i="10"/>
  <c r="I109" i="10"/>
  <c r="H109" i="10"/>
  <c r="M109" i="10" s="1"/>
  <c r="G109" i="10"/>
  <c r="F109" i="10"/>
  <c r="J108" i="10"/>
  <c r="I108" i="10"/>
  <c r="H108" i="10"/>
  <c r="M108" i="10" s="1"/>
  <c r="G108" i="10"/>
  <c r="F108" i="10"/>
  <c r="J107" i="10"/>
  <c r="I107" i="10"/>
  <c r="H107" i="10"/>
  <c r="M107" i="10" s="1"/>
  <c r="G107" i="10"/>
  <c r="F107" i="10"/>
  <c r="J106" i="10"/>
  <c r="I106" i="10"/>
  <c r="H106" i="10"/>
  <c r="M106" i="10" s="1"/>
  <c r="G106" i="10"/>
  <c r="F106" i="10"/>
  <c r="J105" i="10"/>
  <c r="I105" i="10"/>
  <c r="H105" i="10"/>
  <c r="M105" i="10" s="1"/>
  <c r="G105" i="10"/>
  <c r="F105" i="10"/>
  <c r="J104" i="10"/>
  <c r="I104" i="10"/>
  <c r="H104" i="10"/>
  <c r="M104" i="10" s="1"/>
  <c r="G104" i="10"/>
  <c r="F104" i="10"/>
  <c r="J103" i="10"/>
  <c r="I103" i="10"/>
  <c r="H103" i="10"/>
  <c r="G103" i="10"/>
  <c r="F103" i="10"/>
  <c r="J102" i="10"/>
  <c r="I102" i="10"/>
  <c r="H102" i="10"/>
  <c r="G102" i="10"/>
  <c r="F102" i="10"/>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E80" i="16"/>
  <c r="E81" i="16"/>
  <c r="E82" i="16"/>
  <c r="E83" i="16"/>
  <c r="E84" i="16"/>
  <c r="E85" i="16"/>
  <c r="E86" i="16"/>
  <c r="E87" i="16"/>
  <c r="I87" i="10" s="1"/>
  <c r="E88" i="16"/>
  <c r="E89" i="16"/>
  <c r="E90" i="16"/>
  <c r="E91" i="16"/>
  <c r="E92" i="16"/>
  <c r="E93" i="16"/>
  <c r="E94" i="16"/>
  <c r="I94" i="10" s="1"/>
  <c r="E95" i="16"/>
  <c r="I95" i="10" s="1"/>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A80" i="16"/>
  <c r="A81" i="16"/>
  <c r="A82" i="16"/>
  <c r="A83" i="16"/>
  <c r="A84" i="16" s="1"/>
  <c r="A85" i="16" s="1"/>
  <c r="A86" i="16" s="1"/>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K2" i="10"/>
  <c r="I101" i="10"/>
  <c r="I100" i="10"/>
  <c r="I99" i="10"/>
  <c r="I98" i="10"/>
  <c r="I97" i="10"/>
  <c r="I96" i="10"/>
  <c r="I93" i="10"/>
  <c r="I92" i="10"/>
  <c r="I91" i="10"/>
  <c r="I90" i="10"/>
  <c r="I89" i="10"/>
  <c r="I88" i="10"/>
  <c r="I86" i="10"/>
  <c r="I85" i="10"/>
  <c r="I84" i="10"/>
  <c r="I83" i="10"/>
  <c r="I82" i="10"/>
  <c r="I81" i="10"/>
  <c r="I80" i="10"/>
  <c r="A87" i="16" l="1"/>
  <c r="A88" i="16" s="1"/>
  <c r="A89" i="16" s="1"/>
  <c r="A90" i="16" s="1"/>
  <c r="A91" i="16" s="1"/>
  <c r="A92" i="16" s="1"/>
  <c r="A93" i="16" s="1"/>
  <c r="A94" i="16" s="1"/>
  <c r="A95" i="16" s="1"/>
  <c r="A96" i="16" s="1"/>
  <c r="A97" i="16" s="1"/>
  <c r="A98" i="16" s="1"/>
  <c r="A99" i="16" s="1"/>
  <c r="A100" i="16" s="1"/>
  <c r="A101"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G12" i="15" l="1"/>
  <c r="F56" i="10" l="1"/>
  <c r="F55" i="10"/>
  <c r="F54" i="10"/>
  <c r="F53" i="10"/>
  <c r="F52" i="10"/>
  <c r="F51" i="10"/>
  <c r="F50" i="10"/>
  <c r="B49" i="16"/>
  <c r="F49" i="10" s="1"/>
  <c r="B48" i="16"/>
  <c r="F48" i="10" s="1"/>
  <c r="B47" i="16"/>
  <c r="F47" i="10" s="1"/>
  <c r="B46" i="16"/>
  <c r="F46" i="10" s="1"/>
  <c r="B45" i="16"/>
  <c r="F45" i="10" s="1"/>
  <c r="B44" i="16"/>
  <c r="F44" i="10" s="1"/>
  <c r="B43" i="16"/>
  <c r="F43" i="10" s="1"/>
  <c r="B42" i="16"/>
  <c r="F42" i="10" s="1"/>
  <c r="B41" i="16"/>
  <c r="F41" i="10" s="1"/>
  <c r="B40" i="16"/>
  <c r="F40" i="10" s="1"/>
  <c r="B39" i="16"/>
  <c r="F39" i="10" s="1"/>
  <c r="B38" i="16"/>
  <c r="F38" i="10" s="1"/>
  <c r="B37" i="16"/>
  <c r="F37" i="10" s="1"/>
  <c r="B36" i="16"/>
  <c r="F36" i="10" s="1"/>
  <c r="B35" i="16"/>
  <c r="F35" i="10" s="1"/>
  <c r="B34" i="16"/>
  <c r="F34" i="10" s="1"/>
  <c r="B33" i="16"/>
  <c r="F33" i="10" s="1"/>
  <c r="B32" i="16"/>
  <c r="F32" i="10" s="1"/>
  <c r="B31" i="16"/>
  <c r="F31" i="10" s="1"/>
  <c r="B30" i="16"/>
  <c r="F30" i="10" s="1"/>
  <c r="B29" i="16"/>
  <c r="F29" i="10" s="1"/>
  <c r="B28" i="16"/>
  <c r="F28" i="10" s="1"/>
  <c r="B27" i="16"/>
  <c r="F27" i="10" s="1"/>
  <c r="B26" i="16"/>
  <c r="F26" i="10" s="1"/>
  <c r="B25" i="16"/>
  <c r="F25" i="10" s="1"/>
  <c r="B24" i="16"/>
  <c r="F24" i="10" s="1"/>
  <c r="B23" i="16"/>
  <c r="F23" i="10" s="1"/>
  <c r="B22" i="16"/>
  <c r="F22" i="10" s="1"/>
  <c r="B21" i="16"/>
  <c r="F21" i="10" s="1"/>
  <c r="B20" i="16"/>
  <c r="F20" i="10" s="1"/>
  <c r="B19" i="16"/>
  <c r="F19" i="10" s="1"/>
  <c r="B18" i="16"/>
  <c r="F18" i="10" s="1"/>
  <c r="B17" i="16"/>
  <c r="F17" i="10" s="1"/>
  <c r="B16" i="16"/>
  <c r="F16" i="10" s="1"/>
  <c r="B15" i="16"/>
  <c r="F15" i="10" s="1"/>
  <c r="B14" i="16"/>
  <c r="F14" i="10" s="1"/>
  <c r="B13" i="16"/>
  <c r="F13" i="10" s="1"/>
  <c r="B12" i="16"/>
  <c r="F12" i="10" s="1"/>
  <c r="B11" i="16"/>
  <c r="F11" i="10" s="1"/>
  <c r="B10" i="16"/>
  <c r="F10" i="10" s="1"/>
  <c r="B9" i="16"/>
  <c r="F9" i="10" s="1"/>
  <c r="B8" i="16"/>
  <c r="F8" i="10" s="1"/>
  <c r="B7" i="16"/>
  <c r="F7" i="10" s="1"/>
  <c r="B6" i="16"/>
  <c r="F6" i="10" s="1"/>
  <c r="B5" i="16"/>
  <c r="F5" i="10" s="1"/>
  <c r="B4" i="16"/>
  <c r="F4" i="10" s="1"/>
  <c r="B3" i="16"/>
  <c r="F3" i="10" s="1"/>
  <c r="B2" i="16"/>
  <c r="F2" i="10" s="1"/>
  <c r="F78" i="10"/>
  <c r="F77" i="10"/>
  <c r="F76" i="10"/>
  <c r="F75" i="10"/>
  <c r="F74" i="10"/>
  <c r="F73" i="10"/>
  <c r="F72" i="10"/>
  <c r="F71" i="10"/>
  <c r="F70" i="10"/>
  <c r="F69" i="10"/>
  <c r="F68" i="10"/>
  <c r="F67" i="10"/>
  <c r="F66" i="10"/>
  <c r="F65" i="10"/>
  <c r="F64" i="10"/>
  <c r="F63" i="10"/>
  <c r="F62" i="10"/>
  <c r="F61" i="10"/>
  <c r="F60" i="10"/>
  <c r="F59" i="10"/>
  <c r="F57" i="10"/>
  <c r="F58" i="10"/>
  <c r="D78" i="10" l="1"/>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 i="10"/>
  <c r="A15" i="15" l="1"/>
  <c r="F15" i="15" s="1"/>
  <c r="L1" i="22" l="1"/>
  <c r="G210" i="10" l="1"/>
  <c r="P42" i="22" l="1"/>
  <c r="P41" i="22"/>
  <c r="P40" i="22"/>
  <c r="P39" i="22"/>
  <c r="P38" i="22"/>
  <c r="P37" i="22"/>
  <c r="P36" i="22"/>
  <c r="P35" i="22"/>
  <c r="P34" i="22"/>
  <c r="P33" i="22"/>
  <c r="P32" i="22"/>
  <c r="P31" i="22"/>
  <c r="P30" i="22"/>
  <c r="P29" i="22"/>
  <c r="P28" i="22"/>
  <c r="P27" i="22"/>
  <c r="P25" i="22"/>
  <c r="P26" i="22"/>
  <c r="C1" i="24"/>
  <c r="D4" i="22"/>
  <c r="D3" i="22"/>
  <c r="G31" i="22" s="1"/>
  <c r="N23" i="22"/>
  <c r="N22" i="22"/>
  <c r="N21" i="22"/>
  <c r="B21" i="22"/>
  <c r="B19" i="22"/>
  <c r="C16" i="22"/>
  <c r="D11" i="22"/>
  <c r="F26" i="22" l="1"/>
  <c r="C1" i="23"/>
  <c r="F28" i="22"/>
  <c r="A13" i="15"/>
  <c r="A12" i="15"/>
  <c r="A11" i="15"/>
  <c r="A10" i="15"/>
  <c r="A9" i="15"/>
  <c r="A7" i="15"/>
  <c r="A6" i="15"/>
  <c r="A5" i="15"/>
  <c r="A4" i="15"/>
  <c r="F13" i="15" l="1"/>
  <c r="G215" i="10" l="1"/>
  <c r="G214" i="10"/>
  <c r="C83" i="16" l="1"/>
  <c r="G83" i="10" s="1"/>
  <c r="D83" i="16"/>
  <c r="H83" i="10" s="1"/>
  <c r="M83" i="10" s="1"/>
  <c r="C84" i="16"/>
  <c r="G84" i="10" s="1"/>
  <c r="D84" i="16"/>
  <c r="H84" i="10" s="1"/>
  <c r="M84" i="10" s="1"/>
  <c r="C85" i="16"/>
  <c r="G85" i="10" s="1"/>
  <c r="D85" i="16"/>
  <c r="H85" i="10" s="1"/>
  <c r="M85" i="10" s="1"/>
  <c r="C86" i="16"/>
  <c r="G86" i="10" s="1"/>
  <c r="D86" i="16"/>
  <c r="H86" i="10" s="1"/>
  <c r="M86" i="10" s="1"/>
  <c r="C87" i="16"/>
  <c r="G87" i="10" s="1"/>
  <c r="D87" i="16"/>
  <c r="H87" i="10" s="1"/>
  <c r="M87" i="10" s="1"/>
  <c r="C88" i="16"/>
  <c r="G88" i="10" s="1"/>
  <c r="D88" i="16"/>
  <c r="H88" i="10" s="1"/>
  <c r="M88" i="10" s="1"/>
  <c r="C89" i="16"/>
  <c r="G89" i="10" s="1"/>
  <c r="D89" i="16"/>
  <c r="H89" i="10" s="1"/>
  <c r="M89" i="10" s="1"/>
  <c r="C90" i="16"/>
  <c r="G90" i="10" s="1"/>
  <c r="D90" i="16"/>
  <c r="H90" i="10" s="1"/>
  <c r="M90" i="10" s="1"/>
  <c r="C91" i="16"/>
  <c r="G91" i="10" s="1"/>
  <c r="D91" i="16"/>
  <c r="H91" i="10" s="1"/>
  <c r="M91" i="10" s="1"/>
  <c r="C92" i="16"/>
  <c r="G92" i="10" s="1"/>
  <c r="D92" i="16"/>
  <c r="H92" i="10" s="1"/>
  <c r="M92" i="10" s="1"/>
  <c r="C93" i="16"/>
  <c r="G93" i="10" s="1"/>
  <c r="D93" i="16"/>
  <c r="H93" i="10" s="1"/>
  <c r="M93" i="10" s="1"/>
  <c r="C94" i="16"/>
  <c r="G94" i="10" s="1"/>
  <c r="D94" i="16"/>
  <c r="H94" i="10" s="1"/>
  <c r="M94" i="10" s="1"/>
  <c r="C95" i="16"/>
  <c r="G95" i="10" s="1"/>
  <c r="D95" i="16"/>
  <c r="H95" i="10" s="1"/>
  <c r="M95" i="10" s="1"/>
  <c r="C96" i="16"/>
  <c r="G96" i="10" s="1"/>
  <c r="D96" i="16"/>
  <c r="H96" i="10" s="1"/>
  <c r="M96" i="10" s="1"/>
  <c r="C97" i="16"/>
  <c r="G97" i="10" s="1"/>
  <c r="D97" i="16"/>
  <c r="H97" i="10" s="1"/>
  <c r="M97" i="10" s="1"/>
  <c r="C98" i="16"/>
  <c r="G98" i="10" s="1"/>
  <c r="D98" i="16"/>
  <c r="H98" i="10" s="1"/>
  <c r="M98" i="10" s="1"/>
  <c r="C99" i="16"/>
  <c r="G99" i="10" s="1"/>
  <c r="D99" i="16"/>
  <c r="H99" i="10" s="1"/>
  <c r="M99" i="10" s="1"/>
  <c r="C100" i="16"/>
  <c r="G100" i="10" s="1"/>
  <c r="D100" i="16"/>
  <c r="H100" i="10" s="1"/>
  <c r="M100" i="10" s="1"/>
  <c r="C101" i="16"/>
  <c r="G101" i="10" s="1"/>
  <c r="D101" i="16"/>
  <c r="H101" i="10" s="1"/>
  <c r="M101" i="10" s="1"/>
  <c r="C102" i="16"/>
  <c r="D102" i="16"/>
  <c r="C103" i="16"/>
  <c r="D103" i="16"/>
  <c r="C104" i="16"/>
  <c r="D104" i="16"/>
  <c r="C105" i="16"/>
  <c r="D105" i="16"/>
  <c r="C106" i="16"/>
  <c r="D106" i="16"/>
  <c r="C107" i="16"/>
  <c r="D107" i="16"/>
  <c r="C108" i="16"/>
  <c r="D108" i="16"/>
  <c r="C109" i="16"/>
  <c r="D109" i="16"/>
  <c r="C110" i="16"/>
  <c r="D110" i="16"/>
  <c r="C111" i="16"/>
  <c r="D111" i="16"/>
  <c r="C112" i="16"/>
  <c r="D112" i="16"/>
  <c r="C113" i="16"/>
  <c r="D113" i="16"/>
  <c r="C114" i="16"/>
  <c r="D114" i="16"/>
  <c r="C115" i="16"/>
  <c r="D115" i="16"/>
  <c r="C116" i="16"/>
  <c r="D116" i="16"/>
  <c r="C117" i="16"/>
  <c r="D117" i="16"/>
  <c r="C118" i="16"/>
  <c r="D118" i="16"/>
  <c r="C119" i="16"/>
  <c r="D119" i="16"/>
  <c r="C120" i="16"/>
  <c r="D120" i="16"/>
  <c r="C121" i="16"/>
  <c r="D121" i="16"/>
  <c r="C122" i="16"/>
  <c r="D122" i="16"/>
  <c r="C123" i="16"/>
  <c r="D123" i="16"/>
  <c r="C124" i="16"/>
  <c r="D124" i="16"/>
  <c r="C125" i="16"/>
  <c r="D125" i="16"/>
  <c r="C126" i="16"/>
  <c r="D126" i="16"/>
  <c r="C127" i="16"/>
  <c r="D127" i="16"/>
  <c r="C128" i="16"/>
  <c r="D128" i="16"/>
  <c r="C129" i="16"/>
  <c r="D129" i="16"/>
  <c r="C130" i="16"/>
  <c r="D130" i="16"/>
  <c r="C131" i="16"/>
  <c r="D131" i="16"/>
  <c r="C132" i="16"/>
  <c r="D132" i="16"/>
  <c r="C133" i="16"/>
  <c r="D133" i="16"/>
  <c r="C134" i="16"/>
  <c r="D134" i="16"/>
  <c r="C135" i="16"/>
  <c r="D135" i="16"/>
  <c r="C136" i="16"/>
  <c r="D136" i="16"/>
  <c r="C137" i="16"/>
  <c r="D137" i="16"/>
  <c r="C138" i="16"/>
  <c r="D138" i="16"/>
  <c r="C139" i="16"/>
  <c r="D139" i="16"/>
  <c r="C140" i="16"/>
  <c r="D140" i="16"/>
  <c r="C141" i="16"/>
  <c r="D141" i="16"/>
  <c r="C142" i="16"/>
  <c r="D142" i="16"/>
  <c r="C143" i="16"/>
  <c r="D143" i="16"/>
  <c r="C144" i="16"/>
  <c r="D144" i="16"/>
  <c r="C145" i="16"/>
  <c r="D145" i="16"/>
  <c r="C146" i="16"/>
  <c r="D146" i="16"/>
  <c r="C147" i="16"/>
  <c r="D147" i="16"/>
  <c r="C148" i="16"/>
  <c r="D148" i="16"/>
  <c r="C149" i="16"/>
  <c r="D149" i="16"/>
  <c r="C150" i="16"/>
  <c r="D150" i="16"/>
  <c r="C151" i="16"/>
  <c r="D151" i="16"/>
  <c r="C152" i="16"/>
  <c r="D152" i="16"/>
  <c r="C153" i="16"/>
  <c r="D153" i="16"/>
  <c r="C154" i="16"/>
  <c r="D154" i="16"/>
  <c r="C155" i="16"/>
  <c r="D155" i="16"/>
  <c r="C156" i="16"/>
  <c r="D156" i="16"/>
  <c r="C157" i="16"/>
  <c r="D157" i="16"/>
  <c r="C158" i="16"/>
  <c r="D158" i="16"/>
  <c r="C159" i="16"/>
  <c r="D159" i="16"/>
  <c r="C160" i="16"/>
  <c r="D160" i="16"/>
  <c r="C161" i="16"/>
  <c r="D161" i="16"/>
  <c r="C162" i="16"/>
  <c r="D162" i="16"/>
  <c r="C163" i="16"/>
  <c r="D163" i="16"/>
  <c r="C164" i="16"/>
  <c r="D164" i="16"/>
  <c r="C165" i="16"/>
  <c r="D165" i="16"/>
  <c r="C166" i="16"/>
  <c r="D166" i="16"/>
  <c r="C167" i="16"/>
  <c r="D167" i="16"/>
  <c r="C168" i="16"/>
  <c r="D168" i="16"/>
  <c r="C169" i="16"/>
  <c r="D169" i="16"/>
  <c r="C170" i="16"/>
  <c r="D170" i="16"/>
  <c r="C171" i="16"/>
  <c r="D171" i="16"/>
  <c r="C172" i="16"/>
  <c r="D172" i="16"/>
  <c r="C173" i="16"/>
  <c r="D173" i="16"/>
  <c r="C174" i="16"/>
  <c r="D174" i="16"/>
  <c r="C175" i="16"/>
  <c r="D175" i="16"/>
  <c r="C176" i="16"/>
  <c r="D176" i="16"/>
  <c r="C177" i="16"/>
  <c r="D177" i="16"/>
  <c r="C178" i="16"/>
  <c r="D178" i="16"/>
  <c r="C179" i="16"/>
  <c r="D179" i="16"/>
  <c r="C180" i="16"/>
  <c r="D180" i="16"/>
  <c r="C181" i="16"/>
  <c r="D181" i="16"/>
  <c r="C182" i="16"/>
  <c r="D182" i="16"/>
  <c r="C183" i="16"/>
  <c r="D183" i="16"/>
  <c r="C184" i="16"/>
  <c r="D184" i="16"/>
  <c r="C185" i="16"/>
  <c r="D185" i="16"/>
  <c r="C186" i="16"/>
  <c r="D186" i="16"/>
  <c r="C187" i="16"/>
  <c r="D187" i="16"/>
  <c r="C188" i="16"/>
  <c r="D188" i="16"/>
  <c r="C189" i="16"/>
  <c r="D189" i="16"/>
  <c r="C190" i="16"/>
  <c r="D190" i="16"/>
  <c r="C191" i="16"/>
  <c r="D191" i="16"/>
  <c r="C192" i="16"/>
  <c r="D192" i="16"/>
  <c r="C193" i="16"/>
  <c r="D193" i="16"/>
  <c r="C194" i="16"/>
  <c r="D194" i="16"/>
  <c r="C195" i="16"/>
  <c r="D195" i="16"/>
  <c r="C196" i="16"/>
  <c r="D196" i="16"/>
  <c r="C197" i="16"/>
  <c r="D197" i="16"/>
  <c r="C198" i="16"/>
  <c r="D198" i="16"/>
  <c r="C199" i="16"/>
  <c r="D199" i="16"/>
  <c r="C200" i="16"/>
  <c r="D200" i="16"/>
  <c r="C201" i="16"/>
  <c r="D201" i="16"/>
  <c r="B220" i="10" l="1"/>
  <c r="B219" i="10"/>
  <c r="B218" i="10"/>
  <c r="B217" i="10"/>
  <c r="B216" i="10"/>
  <c r="B221" i="10" l="1"/>
  <c r="G213" i="10" l="1"/>
  <c r="G212" i="10"/>
  <c r="G211" i="10"/>
  <c r="G209" i="10"/>
  <c r="G208" i="10"/>
  <c r="G207" i="10"/>
  <c r="G206" i="10"/>
  <c r="G205" i="10"/>
  <c r="G204" i="10"/>
  <c r="I202" i="10"/>
  <c r="F202" i="10"/>
  <c r="C221" i="10" l="1"/>
  <c r="C220" i="10"/>
  <c r="C219" i="10"/>
  <c r="C218" i="10"/>
  <c r="C217" i="10"/>
  <c r="C216" i="10"/>
  <c r="C215" i="10"/>
  <c r="C214" i="10"/>
  <c r="C213" i="10"/>
  <c r="C212" i="10"/>
  <c r="C211" i="10"/>
  <c r="C210" i="10"/>
  <c r="C209" i="10"/>
  <c r="C208" i="10"/>
  <c r="C207" i="10"/>
  <c r="C206" i="10"/>
  <c r="C205" i="10"/>
  <c r="C204" i="10"/>
  <c r="C203" i="10"/>
  <c r="C202" i="10"/>
  <c r="E201" i="10"/>
  <c r="D201" i="10"/>
  <c r="C201" i="10"/>
  <c r="E200" i="10"/>
  <c r="D200" i="10"/>
  <c r="C200" i="10"/>
  <c r="E199" i="10"/>
  <c r="D199" i="10"/>
  <c r="C199" i="10"/>
  <c r="E198" i="10"/>
  <c r="D198" i="10"/>
  <c r="C198" i="10"/>
  <c r="E197" i="10"/>
  <c r="D197" i="10"/>
  <c r="C197" i="10"/>
  <c r="E196" i="10"/>
  <c r="D196" i="10"/>
  <c r="C196" i="10"/>
  <c r="E195" i="10"/>
  <c r="D195" i="10"/>
  <c r="C195" i="10"/>
  <c r="E194" i="10"/>
  <c r="D194" i="10"/>
  <c r="C194" i="10"/>
  <c r="E193" i="10"/>
  <c r="D193" i="10"/>
  <c r="C193" i="10"/>
  <c r="E192" i="10"/>
  <c r="D192" i="10"/>
  <c r="C192" i="10"/>
  <c r="E191" i="10"/>
  <c r="D191" i="10"/>
  <c r="C191" i="10"/>
  <c r="E190" i="10"/>
  <c r="D190" i="10"/>
  <c r="C190" i="10"/>
  <c r="E189" i="10"/>
  <c r="D189" i="10"/>
  <c r="C189" i="10"/>
  <c r="E188" i="10"/>
  <c r="D188" i="10"/>
  <c r="C188" i="10"/>
  <c r="E187" i="10"/>
  <c r="D187" i="10"/>
  <c r="C187" i="10"/>
  <c r="E186" i="10"/>
  <c r="D186" i="10"/>
  <c r="C186" i="10"/>
  <c r="E185" i="10"/>
  <c r="D185" i="10"/>
  <c r="C185" i="10"/>
  <c r="E184" i="10"/>
  <c r="D184" i="10"/>
  <c r="C184" i="10"/>
  <c r="E183" i="10"/>
  <c r="D183" i="10"/>
  <c r="C183" i="10"/>
  <c r="E182" i="10"/>
  <c r="D182" i="10"/>
  <c r="C182" i="10"/>
  <c r="E181" i="10"/>
  <c r="D181" i="10"/>
  <c r="C181" i="10"/>
  <c r="E180" i="10"/>
  <c r="D180" i="10"/>
  <c r="C180" i="10"/>
  <c r="E179" i="10"/>
  <c r="D179" i="10"/>
  <c r="C179" i="10"/>
  <c r="E178" i="10"/>
  <c r="D178" i="10"/>
  <c r="C178" i="10"/>
  <c r="E177" i="10"/>
  <c r="D177" i="10"/>
  <c r="C177" i="10"/>
  <c r="E176" i="10"/>
  <c r="D176" i="10"/>
  <c r="C176" i="10"/>
  <c r="E175" i="10"/>
  <c r="D175" i="10"/>
  <c r="C175" i="10"/>
  <c r="E174" i="10"/>
  <c r="D174" i="10"/>
  <c r="C174" i="10"/>
  <c r="E173" i="10"/>
  <c r="D173" i="10"/>
  <c r="C173" i="10"/>
  <c r="E172" i="10"/>
  <c r="D172" i="10"/>
  <c r="C172" i="10"/>
  <c r="E171" i="10"/>
  <c r="D171" i="10"/>
  <c r="C171" i="10"/>
  <c r="E170" i="10"/>
  <c r="D170" i="10"/>
  <c r="C170" i="10"/>
  <c r="E169" i="10"/>
  <c r="D169" i="10"/>
  <c r="C169" i="10"/>
  <c r="E168" i="10"/>
  <c r="D168" i="10"/>
  <c r="C168" i="10"/>
  <c r="E167" i="10"/>
  <c r="D167" i="10"/>
  <c r="C167" i="10"/>
  <c r="E166" i="10"/>
  <c r="D166" i="10"/>
  <c r="C166" i="10"/>
  <c r="E165" i="10"/>
  <c r="D165" i="10"/>
  <c r="C165" i="10"/>
  <c r="E164" i="10"/>
  <c r="D164" i="10"/>
  <c r="C164" i="10"/>
  <c r="E163" i="10"/>
  <c r="D163" i="10"/>
  <c r="C163" i="10"/>
  <c r="E162" i="10"/>
  <c r="D162" i="10"/>
  <c r="C162" i="10"/>
  <c r="E161" i="10"/>
  <c r="D161" i="10"/>
  <c r="C161" i="10"/>
  <c r="E160" i="10"/>
  <c r="D160" i="10"/>
  <c r="C160" i="10"/>
  <c r="E159" i="10"/>
  <c r="D159" i="10"/>
  <c r="C159" i="10"/>
  <c r="E158" i="10"/>
  <c r="D158" i="10"/>
  <c r="C158" i="10"/>
  <c r="E157" i="10"/>
  <c r="D157" i="10"/>
  <c r="C157" i="10"/>
  <c r="E156" i="10"/>
  <c r="D156" i="10"/>
  <c r="C156" i="10"/>
  <c r="E155" i="10"/>
  <c r="D155" i="10"/>
  <c r="C155" i="10"/>
  <c r="E154" i="10"/>
  <c r="D154" i="10"/>
  <c r="C154" i="10"/>
  <c r="E153" i="10"/>
  <c r="D153" i="10"/>
  <c r="C153" i="10"/>
  <c r="E152" i="10"/>
  <c r="D152" i="10"/>
  <c r="C152" i="10"/>
  <c r="E151" i="10"/>
  <c r="D151" i="10"/>
  <c r="C151" i="10"/>
  <c r="E150" i="10"/>
  <c r="D150" i="10"/>
  <c r="C150" i="10"/>
  <c r="E149" i="10"/>
  <c r="D149" i="10"/>
  <c r="C149" i="10"/>
  <c r="E148" i="10"/>
  <c r="D148" i="10"/>
  <c r="C148" i="10"/>
  <c r="E147" i="10"/>
  <c r="D147" i="10"/>
  <c r="C147" i="10"/>
  <c r="C146" i="10"/>
  <c r="C145" i="10"/>
  <c r="C144" i="10"/>
  <c r="C143" i="10"/>
  <c r="D142" i="10"/>
  <c r="E142" i="10" s="1"/>
  <c r="C142" i="10"/>
  <c r="E141" i="10"/>
  <c r="D141" i="10"/>
  <c r="C141" i="10"/>
  <c r="E140" i="10"/>
  <c r="D140" i="10"/>
  <c r="C140" i="10"/>
  <c r="E139" i="10"/>
  <c r="D139" i="10"/>
  <c r="C139" i="10"/>
  <c r="E138" i="10"/>
  <c r="D138" i="10"/>
  <c r="C138" i="10"/>
  <c r="E137" i="10"/>
  <c r="D137" i="10"/>
  <c r="C137" i="10"/>
  <c r="E136" i="10"/>
  <c r="D136" i="10"/>
  <c r="C136" i="10"/>
  <c r="E135" i="10"/>
  <c r="D135" i="10"/>
  <c r="C135" i="10"/>
  <c r="E134" i="10"/>
  <c r="D134" i="10"/>
  <c r="C134" i="10"/>
  <c r="E133" i="10"/>
  <c r="D133" i="10"/>
  <c r="C133" i="10"/>
  <c r="E132" i="10"/>
  <c r="D132" i="10"/>
  <c r="C132" i="10"/>
  <c r="E131" i="10"/>
  <c r="D131" i="10"/>
  <c r="C131" i="10"/>
  <c r="D130" i="10"/>
  <c r="E130" i="10" s="1"/>
  <c r="C130" i="10"/>
  <c r="D129" i="10"/>
  <c r="E129" i="10" s="1"/>
  <c r="C129" i="10"/>
  <c r="D128" i="10"/>
  <c r="E128" i="10" s="1"/>
  <c r="C128" i="10"/>
  <c r="C127" i="10"/>
  <c r="C126" i="10"/>
  <c r="C125" i="10"/>
  <c r="C124" i="10"/>
  <c r="C123" i="10"/>
  <c r="D122" i="10"/>
  <c r="E122" i="10" s="1"/>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E78" i="10"/>
  <c r="C78" i="10"/>
  <c r="E77" i="10"/>
  <c r="C77" i="10"/>
  <c r="E76" i="10"/>
  <c r="C76" i="10"/>
  <c r="C75" i="10"/>
  <c r="C74" i="10"/>
  <c r="C73" i="10"/>
  <c r="C72" i="10"/>
  <c r="C71" i="10"/>
  <c r="C70" i="10"/>
  <c r="C69" i="10"/>
  <c r="C68" i="10"/>
  <c r="C67" i="10"/>
  <c r="C66" i="10"/>
  <c r="C65" i="10"/>
  <c r="C64" i="10"/>
  <c r="C63" i="10"/>
  <c r="E62" i="10"/>
  <c r="C62" i="10"/>
  <c r="E61" i="10"/>
  <c r="C61" i="10"/>
  <c r="E60" i="10"/>
  <c r="C60" i="10"/>
  <c r="E59" i="10"/>
  <c r="C59" i="10"/>
  <c r="E58" i="10"/>
  <c r="C58" i="10"/>
  <c r="E57" i="10"/>
  <c r="C57" i="10"/>
  <c r="E56" i="10"/>
  <c r="C56" i="10"/>
  <c r="E55" i="10"/>
  <c r="C55" i="10"/>
  <c r="E54" i="10"/>
  <c r="C54" i="10"/>
  <c r="E53" i="10"/>
  <c r="C53" i="10"/>
  <c r="E52" i="10"/>
  <c r="C52" i="10"/>
  <c r="E51" i="10"/>
  <c r="C51" i="10"/>
  <c r="E50" i="10"/>
  <c r="C50" i="10"/>
  <c r="C49" i="10"/>
  <c r="C48" i="10"/>
  <c r="C47" i="10"/>
  <c r="C46" i="10"/>
  <c r="C45" i="10"/>
  <c r="C44" i="10"/>
  <c r="C43" i="10"/>
  <c r="C42" i="10"/>
  <c r="C41" i="10"/>
  <c r="C40" i="10"/>
  <c r="C39" i="10"/>
  <c r="C38" i="10"/>
  <c r="C37" i="10"/>
  <c r="C36" i="10"/>
  <c r="C35" i="10"/>
  <c r="C34" i="10"/>
  <c r="C33" i="10"/>
  <c r="E32" i="10"/>
  <c r="C32" i="10"/>
  <c r="C31" i="10"/>
  <c r="C30" i="10"/>
  <c r="C29" i="10"/>
  <c r="C28" i="10"/>
  <c r="C27" i="10"/>
  <c r="C26" i="10"/>
  <c r="C25" i="10"/>
  <c r="C24" i="10"/>
  <c r="C23" i="10"/>
  <c r="E22" i="10"/>
  <c r="C22" i="10"/>
  <c r="C3" i="10"/>
  <c r="C4" i="10"/>
  <c r="C5" i="10"/>
  <c r="C6" i="10"/>
  <c r="C7" i="10"/>
  <c r="C8" i="10"/>
  <c r="C9" i="10"/>
  <c r="C10" i="10"/>
  <c r="C11" i="10"/>
  <c r="C12" i="10"/>
  <c r="C13" i="10"/>
  <c r="C14" i="10"/>
  <c r="C15" i="10"/>
  <c r="C16" i="10"/>
  <c r="C17" i="10"/>
  <c r="C18" i="10"/>
  <c r="C19" i="10"/>
  <c r="C20" i="10"/>
  <c r="C21" i="10"/>
  <c r="E34" i="10" l="1"/>
  <c r="E15" i="10"/>
  <c r="E38" i="10"/>
  <c r="E39" i="10"/>
  <c r="E16" i="10"/>
  <c r="E33" i="10"/>
  <c r="D123" i="10"/>
  <c r="D124" i="10" s="1"/>
  <c r="E124" i="10" s="1"/>
  <c r="D143" i="10"/>
  <c r="D144" i="10" s="1"/>
  <c r="E144" i="10" s="1"/>
  <c r="D145" i="10"/>
  <c r="F101" i="10"/>
  <c r="F100" i="10"/>
  <c r="F99" i="10"/>
  <c r="F98" i="10"/>
  <c r="F97" i="10"/>
  <c r="D97" i="10" s="1"/>
  <c r="F96" i="10"/>
  <c r="D96" i="10" s="1"/>
  <c r="F95" i="10"/>
  <c r="D95" i="10" s="1"/>
  <c r="F94" i="10"/>
  <c r="F93" i="10"/>
  <c r="D93" i="10" s="1"/>
  <c r="F92" i="10"/>
  <c r="F91" i="10"/>
  <c r="F90" i="10"/>
  <c r="F89" i="10"/>
  <c r="F88" i="10"/>
  <c r="D88" i="10" s="1"/>
  <c r="F87" i="10"/>
  <c r="D87" i="10" s="1"/>
  <c r="F86" i="10"/>
  <c r="D86" i="10" s="1"/>
  <c r="F85" i="10"/>
  <c r="D85" i="10" s="1"/>
  <c r="F84" i="10"/>
  <c r="D84" i="10" s="1"/>
  <c r="F83" i="10"/>
  <c r="D83" i="10" s="1"/>
  <c r="F82" i="10"/>
  <c r="F81" i="10"/>
  <c r="F80" i="10"/>
  <c r="F79" i="10"/>
  <c r="D81" i="10" l="1"/>
  <c r="E81" i="10"/>
  <c r="E83" i="10"/>
  <c r="E93" i="10"/>
  <c r="E95" i="10"/>
  <c r="D82" i="10"/>
  <c r="E82" i="10"/>
  <c r="D90" i="10"/>
  <c r="E90" i="10"/>
  <c r="D98" i="10"/>
  <c r="E98" i="10"/>
  <c r="D121" i="10"/>
  <c r="E121" i="10" s="1"/>
  <c r="D113" i="10"/>
  <c r="E113" i="10" s="1"/>
  <c r="D105" i="10"/>
  <c r="D120" i="10"/>
  <c r="E120" i="10" s="1"/>
  <c r="D112" i="10"/>
  <c r="E112" i="10" s="1"/>
  <c r="D104" i="10"/>
  <c r="E104" i="10" s="1"/>
  <c r="D119" i="10"/>
  <c r="E119" i="10" s="1"/>
  <c r="D111" i="10"/>
  <c r="E111" i="10" s="1"/>
  <c r="D103" i="10"/>
  <c r="E103" i="10" s="1"/>
  <c r="D79" i="10"/>
  <c r="D118" i="10"/>
  <c r="E118" i="10" s="1"/>
  <c r="D110" i="10"/>
  <c r="E110" i="10" s="1"/>
  <c r="D102" i="10"/>
  <c r="E102" i="10" s="1"/>
  <c r="D117" i="10"/>
  <c r="E117" i="10" s="1"/>
  <c r="D109" i="10"/>
  <c r="E109" i="10" s="1"/>
  <c r="D116" i="10"/>
  <c r="E116" i="10" s="1"/>
  <c r="D108" i="10"/>
  <c r="E108" i="10" s="1"/>
  <c r="D115" i="10"/>
  <c r="E115" i="10" s="1"/>
  <c r="D107" i="10"/>
  <c r="E107" i="10" s="1"/>
  <c r="D114" i="10"/>
  <c r="E114" i="10" s="1"/>
  <c r="D106" i="10"/>
  <c r="E79" i="10"/>
  <c r="D89" i="10"/>
  <c r="E89" i="10"/>
  <c r="D91" i="10"/>
  <c r="E91" i="10"/>
  <c r="D99" i="10"/>
  <c r="E99" i="10"/>
  <c r="D80" i="10"/>
  <c r="E80" i="10"/>
  <c r="D92" i="10"/>
  <c r="E92" i="10"/>
  <c r="D100" i="10"/>
  <c r="E100" i="10"/>
  <c r="D101" i="10"/>
  <c r="E101" i="10"/>
  <c r="D94" i="10"/>
  <c r="E94" i="10"/>
  <c r="D125" i="10"/>
  <c r="E125" i="10" s="1"/>
  <c r="E17" i="10"/>
  <c r="E40" i="10"/>
  <c r="E35" i="10"/>
  <c r="E97" i="10"/>
  <c r="E96" i="10"/>
  <c r="E123" i="10"/>
  <c r="E84" i="10"/>
  <c r="E63" i="10"/>
  <c r="E143" i="10"/>
  <c r="E145" i="10"/>
  <c r="D146" i="10"/>
  <c r="E146" i="10" s="1"/>
  <c r="E85" i="10"/>
  <c r="E45" i="10"/>
  <c r="E23" i="10"/>
  <c r="D82" i="16"/>
  <c r="H82" i="10" s="1"/>
  <c r="M82" i="10" s="1"/>
  <c r="C82" i="16"/>
  <c r="G82" i="10" s="1"/>
  <c r="D81" i="16"/>
  <c r="H81" i="10" s="1"/>
  <c r="M81" i="10" s="1"/>
  <c r="C81" i="16"/>
  <c r="G81" i="10" s="1"/>
  <c r="D80" i="16"/>
  <c r="H80" i="10" s="1"/>
  <c r="M80" i="10" s="1"/>
  <c r="C80" i="16"/>
  <c r="G80" i="10" s="1"/>
  <c r="E79" i="16"/>
  <c r="D79" i="16"/>
  <c r="H79" i="10" s="1"/>
  <c r="M79" i="10" s="1"/>
  <c r="C79" i="16"/>
  <c r="G79" i="10" s="1"/>
  <c r="E78" i="16"/>
  <c r="I78" i="10" s="1"/>
  <c r="D78" i="16"/>
  <c r="H78" i="10" s="1"/>
  <c r="M78" i="10" s="1"/>
  <c r="C78" i="16"/>
  <c r="G78" i="10" s="1"/>
  <c r="E77" i="16"/>
  <c r="I77" i="10" s="1"/>
  <c r="D77" i="16"/>
  <c r="H77" i="10" s="1"/>
  <c r="M77" i="10" s="1"/>
  <c r="C77" i="16"/>
  <c r="G77" i="10" s="1"/>
  <c r="E76" i="16"/>
  <c r="I76" i="10" s="1"/>
  <c r="D76" i="16"/>
  <c r="H76" i="10" s="1"/>
  <c r="M76" i="10" s="1"/>
  <c r="C76" i="16"/>
  <c r="G76" i="10" s="1"/>
  <c r="E75" i="16"/>
  <c r="I75" i="10" s="1"/>
  <c r="D75" i="16"/>
  <c r="H75" i="10" s="1"/>
  <c r="M75" i="10" s="1"/>
  <c r="C75" i="16"/>
  <c r="G75" i="10" s="1"/>
  <c r="E74" i="16"/>
  <c r="I74" i="10" s="1"/>
  <c r="D74" i="16"/>
  <c r="H74" i="10" s="1"/>
  <c r="M74" i="10" s="1"/>
  <c r="C74" i="16"/>
  <c r="G74" i="10" s="1"/>
  <c r="E73" i="16"/>
  <c r="I73" i="10" s="1"/>
  <c r="D73" i="16"/>
  <c r="H73" i="10" s="1"/>
  <c r="M73" i="10" s="1"/>
  <c r="C73" i="16"/>
  <c r="G73" i="10" s="1"/>
  <c r="E72" i="16"/>
  <c r="I72" i="10" s="1"/>
  <c r="D72" i="16"/>
  <c r="H72" i="10" s="1"/>
  <c r="M72" i="10" s="1"/>
  <c r="C72" i="16"/>
  <c r="G72" i="10" s="1"/>
  <c r="E71" i="16"/>
  <c r="I71" i="10" s="1"/>
  <c r="D71" i="16"/>
  <c r="H71" i="10" s="1"/>
  <c r="M71" i="10" s="1"/>
  <c r="C71" i="16"/>
  <c r="G71" i="10" s="1"/>
  <c r="E70" i="16"/>
  <c r="I70" i="10" s="1"/>
  <c r="D70" i="16"/>
  <c r="H70" i="10" s="1"/>
  <c r="M70" i="10" s="1"/>
  <c r="C70" i="16"/>
  <c r="G70" i="10" s="1"/>
  <c r="E69" i="16"/>
  <c r="I69" i="10" s="1"/>
  <c r="D69" i="16"/>
  <c r="H69" i="10" s="1"/>
  <c r="M69" i="10" s="1"/>
  <c r="C69" i="16"/>
  <c r="G69" i="10" s="1"/>
  <c r="E68" i="16"/>
  <c r="I68" i="10" s="1"/>
  <c r="D68" i="16"/>
  <c r="H68" i="10" s="1"/>
  <c r="M68" i="10" s="1"/>
  <c r="C68" i="16"/>
  <c r="G68" i="10" s="1"/>
  <c r="E67" i="16"/>
  <c r="I67" i="10" s="1"/>
  <c r="D67" i="16"/>
  <c r="H67" i="10" s="1"/>
  <c r="M67" i="10" s="1"/>
  <c r="C67" i="16"/>
  <c r="G67" i="10" s="1"/>
  <c r="E66" i="16"/>
  <c r="I66" i="10" s="1"/>
  <c r="D66" i="16"/>
  <c r="H66" i="10" s="1"/>
  <c r="M66" i="10" s="1"/>
  <c r="C66" i="16"/>
  <c r="G66" i="10" s="1"/>
  <c r="E65" i="16"/>
  <c r="I65" i="10" s="1"/>
  <c r="D65" i="16"/>
  <c r="H65" i="10" s="1"/>
  <c r="M65" i="10" s="1"/>
  <c r="C65" i="16"/>
  <c r="G65" i="10" s="1"/>
  <c r="E64" i="16"/>
  <c r="I64" i="10" s="1"/>
  <c r="D64" i="16"/>
  <c r="H64" i="10" s="1"/>
  <c r="M64" i="10" s="1"/>
  <c r="C64" i="16"/>
  <c r="G64" i="10" s="1"/>
  <c r="E63" i="16"/>
  <c r="I63" i="10" s="1"/>
  <c r="D63" i="16"/>
  <c r="H63" i="10" s="1"/>
  <c r="M63" i="10" s="1"/>
  <c r="C63" i="16"/>
  <c r="G63" i="10" s="1"/>
  <c r="E62" i="16"/>
  <c r="I62" i="10" s="1"/>
  <c r="D62" i="16"/>
  <c r="H62" i="10" s="1"/>
  <c r="M62" i="10" s="1"/>
  <c r="C62" i="16"/>
  <c r="G62" i="10" s="1"/>
  <c r="E61" i="16"/>
  <c r="I61" i="10" s="1"/>
  <c r="D61" i="16"/>
  <c r="H61" i="10" s="1"/>
  <c r="M61" i="10" s="1"/>
  <c r="C61" i="16"/>
  <c r="G61" i="10" s="1"/>
  <c r="E60" i="16"/>
  <c r="I60" i="10" s="1"/>
  <c r="D60" i="16"/>
  <c r="H60" i="10" s="1"/>
  <c r="M60" i="10" s="1"/>
  <c r="C60" i="16"/>
  <c r="G60" i="10" s="1"/>
  <c r="E59" i="16"/>
  <c r="I59" i="10" s="1"/>
  <c r="D59" i="16"/>
  <c r="H59" i="10" s="1"/>
  <c r="M59" i="10" s="1"/>
  <c r="C59" i="16"/>
  <c r="G59" i="10" s="1"/>
  <c r="E58" i="16"/>
  <c r="I58" i="10" s="1"/>
  <c r="D58" i="16"/>
  <c r="H58" i="10" s="1"/>
  <c r="M58" i="10" s="1"/>
  <c r="C58" i="16"/>
  <c r="G58" i="10" s="1"/>
  <c r="E57" i="16"/>
  <c r="I57" i="10" s="1"/>
  <c r="D57" i="16"/>
  <c r="H57" i="10" s="1"/>
  <c r="M57" i="10" s="1"/>
  <c r="C57" i="16"/>
  <c r="G57" i="10" s="1"/>
  <c r="E56" i="16"/>
  <c r="I56" i="10" s="1"/>
  <c r="D56" i="16"/>
  <c r="H56" i="10" s="1"/>
  <c r="M56" i="10" s="1"/>
  <c r="C56" i="16"/>
  <c r="G56" i="10" s="1"/>
  <c r="E55" i="16"/>
  <c r="I55" i="10" s="1"/>
  <c r="D55" i="16"/>
  <c r="H55" i="10" s="1"/>
  <c r="M55" i="10" s="1"/>
  <c r="C55" i="16"/>
  <c r="G55" i="10" s="1"/>
  <c r="E54" i="16"/>
  <c r="I54" i="10" s="1"/>
  <c r="D54" i="16"/>
  <c r="H54" i="10" s="1"/>
  <c r="M54" i="10" s="1"/>
  <c r="C54" i="16"/>
  <c r="G54" i="10" s="1"/>
  <c r="E53" i="16"/>
  <c r="I53" i="10" s="1"/>
  <c r="D53" i="16"/>
  <c r="H53" i="10" s="1"/>
  <c r="M53" i="10" s="1"/>
  <c r="C53" i="16"/>
  <c r="G53" i="10" s="1"/>
  <c r="E52" i="16"/>
  <c r="I52" i="10" s="1"/>
  <c r="D52" i="16"/>
  <c r="H52" i="10" s="1"/>
  <c r="M52" i="10" s="1"/>
  <c r="C52" i="16"/>
  <c r="G52" i="10" s="1"/>
  <c r="E51" i="16"/>
  <c r="I51" i="10" s="1"/>
  <c r="D51" i="16"/>
  <c r="H51" i="10" s="1"/>
  <c r="M51" i="10" s="1"/>
  <c r="C51" i="16"/>
  <c r="G51" i="10" s="1"/>
  <c r="E50" i="16"/>
  <c r="D50" i="16"/>
  <c r="H50" i="10" s="1"/>
  <c r="M50" i="10" s="1"/>
  <c r="C50" i="16"/>
  <c r="G50" i="10" s="1"/>
  <c r="E49" i="16"/>
  <c r="I49" i="10" s="1"/>
  <c r="D49" i="16"/>
  <c r="H49" i="10" s="1"/>
  <c r="M49" i="10" s="1"/>
  <c r="C49" i="16"/>
  <c r="G49" i="10" s="1"/>
  <c r="E48" i="16"/>
  <c r="I48" i="10" s="1"/>
  <c r="D48" i="16"/>
  <c r="H48" i="10" s="1"/>
  <c r="M48" i="10" s="1"/>
  <c r="C48" i="16"/>
  <c r="G48" i="10" s="1"/>
  <c r="E47" i="16"/>
  <c r="I47" i="10" s="1"/>
  <c r="D47" i="16"/>
  <c r="H47" i="10" s="1"/>
  <c r="M47" i="10" s="1"/>
  <c r="C47" i="16"/>
  <c r="G47" i="10" s="1"/>
  <c r="E46" i="16"/>
  <c r="I46" i="10" s="1"/>
  <c r="D46" i="16"/>
  <c r="H46" i="10" s="1"/>
  <c r="M46" i="10" s="1"/>
  <c r="C46" i="16"/>
  <c r="G46" i="10" s="1"/>
  <c r="E45" i="16"/>
  <c r="I45" i="10" s="1"/>
  <c r="D45" i="16"/>
  <c r="H45" i="10" s="1"/>
  <c r="M45" i="10" s="1"/>
  <c r="C45" i="16"/>
  <c r="G45" i="10" s="1"/>
  <c r="E44" i="16"/>
  <c r="I44" i="10" s="1"/>
  <c r="D44" i="16"/>
  <c r="H44" i="10" s="1"/>
  <c r="M44" i="10" s="1"/>
  <c r="C44" i="16"/>
  <c r="G44" i="10" s="1"/>
  <c r="E43" i="16"/>
  <c r="I43" i="10" s="1"/>
  <c r="D43" i="16"/>
  <c r="H43" i="10" s="1"/>
  <c r="M43" i="10" s="1"/>
  <c r="C43" i="16"/>
  <c r="G43" i="10" s="1"/>
  <c r="E42" i="16"/>
  <c r="I42" i="10" s="1"/>
  <c r="D42" i="16"/>
  <c r="H42" i="10" s="1"/>
  <c r="M42" i="10" s="1"/>
  <c r="C42" i="16"/>
  <c r="G42" i="10" s="1"/>
  <c r="E41" i="16"/>
  <c r="I41" i="10" s="1"/>
  <c r="D41" i="16"/>
  <c r="H41" i="10" s="1"/>
  <c r="M41" i="10" s="1"/>
  <c r="C41" i="16"/>
  <c r="G41" i="10" s="1"/>
  <c r="E40" i="16"/>
  <c r="I40" i="10" s="1"/>
  <c r="D40" i="16"/>
  <c r="H40" i="10" s="1"/>
  <c r="M40" i="10" s="1"/>
  <c r="C40" i="16"/>
  <c r="G40" i="10" s="1"/>
  <c r="E39" i="16"/>
  <c r="I39" i="10" s="1"/>
  <c r="D39" i="16"/>
  <c r="H39" i="10" s="1"/>
  <c r="M39" i="10" s="1"/>
  <c r="C39" i="16"/>
  <c r="G39" i="10" s="1"/>
  <c r="E38" i="16"/>
  <c r="I38" i="10" s="1"/>
  <c r="D38" i="16"/>
  <c r="H38" i="10" s="1"/>
  <c r="M38" i="10" s="1"/>
  <c r="C38" i="16"/>
  <c r="G38" i="10" s="1"/>
  <c r="E37" i="16"/>
  <c r="I37" i="10" s="1"/>
  <c r="D37" i="16"/>
  <c r="H37" i="10" s="1"/>
  <c r="M37" i="10" s="1"/>
  <c r="C37" i="16"/>
  <c r="G37" i="10" s="1"/>
  <c r="E36" i="16"/>
  <c r="I36" i="10" s="1"/>
  <c r="D36" i="16"/>
  <c r="H36" i="10" s="1"/>
  <c r="M36" i="10" s="1"/>
  <c r="C36" i="16"/>
  <c r="G36" i="10" s="1"/>
  <c r="E35" i="16"/>
  <c r="I35" i="10" s="1"/>
  <c r="D35" i="16"/>
  <c r="H35" i="10" s="1"/>
  <c r="M35" i="10" s="1"/>
  <c r="C35" i="16"/>
  <c r="G35" i="10" s="1"/>
  <c r="E34" i="16"/>
  <c r="I34" i="10" s="1"/>
  <c r="D34" i="16"/>
  <c r="H34" i="10" s="1"/>
  <c r="M34" i="10" s="1"/>
  <c r="C34" i="16"/>
  <c r="G34" i="10" s="1"/>
  <c r="E33" i="16"/>
  <c r="I33" i="10" s="1"/>
  <c r="D33" i="16"/>
  <c r="H33" i="10" s="1"/>
  <c r="M33" i="10" s="1"/>
  <c r="C33" i="16"/>
  <c r="G33" i="10" s="1"/>
  <c r="E32" i="16"/>
  <c r="I32" i="10" s="1"/>
  <c r="D32" i="16"/>
  <c r="H32" i="10" s="1"/>
  <c r="M32" i="10" s="1"/>
  <c r="C32" i="16"/>
  <c r="G32" i="10" s="1"/>
  <c r="E31" i="16"/>
  <c r="I31" i="10" s="1"/>
  <c r="D31" i="16"/>
  <c r="H31" i="10" s="1"/>
  <c r="M31" i="10" s="1"/>
  <c r="C31" i="16"/>
  <c r="G31" i="10" s="1"/>
  <c r="E30" i="16"/>
  <c r="I30" i="10" s="1"/>
  <c r="D30" i="16"/>
  <c r="H30" i="10" s="1"/>
  <c r="M30" i="10" s="1"/>
  <c r="C30" i="16"/>
  <c r="G30" i="10" s="1"/>
  <c r="E29" i="16"/>
  <c r="I29" i="10" s="1"/>
  <c r="D29" i="16"/>
  <c r="H29" i="10" s="1"/>
  <c r="M29" i="10" s="1"/>
  <c r="C29" i="16"/>
  <c r="G29" i="10" s="1"/>
  <c r="E28" i="16"/>
  <c r="I28" i="10" s="1"/>
  <c r="D28" i="16"/>
  <c r="H28" i="10" s="1"/>
  <c r="M28" i="10" s="1"/>
  <c r="C28" i="16"/>
  <c r="G28" i="10" s="1"/>
  <c r="E27" i="16"/>
  <c r="I27" i="10" s="1"/>
  <c r="D27" i="16"/>
  <c r="H27" i="10" s="1"/>
  <c r="M27" i="10" s="1"/>
  <c r="C27" i="16"/>
  <c r="G27" i="10" s="1"/>
  <c r="E26" i="16"/>
  <c r="I26" i="10" s="1"/>
  <c r="D26" i="16"/>
  <c r="H26" i="10" s="1"/>
  <c r="M26" i="10" s="1"/>
  <c r="C26" i="16"/>
  <c r="G26" i="10" s="1"/>
  <c r="E25" i="16"/>
  <c r="I25" i="10" s="1"/>
  <c r="D25" i="16"/>
  <c r="H25" i="10" s="1"/>
  <c r="M25" i="10" s="1"/>
  <c r="C25" i="16"/>
  <c r="G25" i="10" s="1"/>
  <c r="E24" i="16"/>
  <c r="I24" i="10" s="1"/>
  <c r="D24" i="16"/>
  <c r="H24" i="10" s="1"/>
  <c r="M24" i="10" s="1"/>
  <c r="C24" i="16"/>
  <c r="G24" i="10" s="1"/>
  <c r="E23" i="16"/>
  <c r="I23" i="10" s="1"/>
  <c r="D23" i="16"/>
  <c r="H23" i="10" s="1"/>
  <c r="M23" i="10" s="1"/>
  <c r="C23" i="16"/>
  <c r="G23" i="10" s="1"/>
  <c r="E22" i="16"/>
  <c r="I22" i="10" s="1"/>
  <c r="D22" i="16"/>
  <c r="H22" i="10" s="1"/>
  <c r="M22" i="10" s="1"/>
  <c r="C22" i="16"/>
  <c r="G22" i="10" s="1"/>
  <c r="E21" i="16"/>
  <c r="I21" i="10" s="1"/>
  <c r="D21" i="16"/>
  <c r="H21" i="10" s="1"/>
  <c r="M21" i="10" s="1"/>
  <c r="C21" i="16"/>
  <c r="G21" i="10" s="1"/>
  <c r="E20" i="16"/>
  <c r="I20" i="10" s="1"/>
  <c r="D20" i="16"/>
  <c r="H20" i="10" s="1"/>
  <c r="M20" i="10" s="1"/>
  <c r="C20" i="16"/>
  <c r="G20" i="10" s="1"/>
  <c r="E19" i="16"/>
  <c r="I19" i="10" s="1"/>
  <c r="D19" i="16"/>
  <c r="H19" i="10" s="1"/>
  <c r="M19" i="10" s="1"/>
  <c r="C19" i="16"/>
  <c r="G19" i="10" s="1"/>
  <c r="E18" i="16"/>
  <c r="I18" i="10" s="1"/>
  <c r="D18" i="16"/>
  <c r="H18" i="10" s="1"/>
  <c r="M18" i="10" s="1"/>
  <c r="C18" i="16"/>
  <c r="G18" i="10" s="1"/>
  <c r="E17" i="16"/>
  <c r="I17" i="10" s="1"/>
  <c r="D17" i="16"/>
  <c r="H17" i="10" s="1"/>
  <c r="M17" i="10" s="1"/>
  <c r="C17" i="16"/>
  <c r="G17" i="10" s="1"/>
  <c r="E16" i="16"/>
  <c r="I16" i="10" s="1"/>
  <c r="D16" i="16"/>
  <c r="H16" i="10" s="1"/>
  <c r="M16" i="10" s="1"/>
  <c r="C16" i="16"/>
  <c r="G16" i="10" s="1"/>
  <c r="E15" i="16"/>
  <c r="I15" i="10" s="1"/>
  <c r="D15" i="16"/>
  <c r="H15" i="10" s="1"/>
  <c r="M15" i="10" s="1"/>
  <c r="C15" i="16"/>
  <c r="G15" i="10" s="1"/>
  <c r="E14" i="16"/>
  <c r="I14" i="10" s="1"/>
  <c r="D14" i="16"/>
  <c r="H14" i="10" s="1"/>
  <c r="M14" i="10" s="1"/>
  <c r="C14" i="16"/>
  <c r="G14" i="10" s="1"/>
  <c r="E13" i="16"/>
  <c r="I13" i="10" s="1"/>
  <c r="D13" i="16"/>
  <c r="H13" i="10" s="1"/>
  <c r="M13" i="10" s="1"/>
  <c r="C13" i="16"/>
  <c r="G13" i="10" s="1"/>
  <c r="E12" i="16"/>
  <c r="I12" i="10" s="1"/>
  <c r="D12" i="16"/>
  <c r="H12" i="10" s="1"/>
  <c r="M12" i="10" s="1"/>
  <c r="C12" i="16"/>
  <c r="G12" i="10" s="1"/>
  <c r="E11" i="16"/>
  <c r="I11" i="10" s="1"/>
  <c r="D11" i="16"/>
  <c r="H11" i="10" s="1"/>
  <c r="M11" i="10" s="1"/>
  <c r="C11" i="16"/>
  <c r="G11" i="10" s="1"/>
  <c r="E10" i="16"/>
  <c r="I10" i="10" s="1"/>
  <c r="D10" i="16"/>
  <c r="H10" i="10" s="1"/>
  <c r="M10" i="10" s="1"/>
  <c r="C10" i="16"/>
  <c r="G10" i="10" s="1"/>
  <c r="E9" i="16"/>
  <c r="I9" i="10" s="1"/>
  <c r="D9" i="16"/>
  <c r="H9" i="10" s="1"/>
  <c r="M9" i="10" s="1"/>
  <c r="C9" i="16"/>
  <c r="G9" i="10" s="1"/>
  <c r="E8" i="16"/>
  <c r="I8" i="10" s="1"/>
  <c r="D8" i="16"/>
  <c r="H8" i="10" s="1"/>
  <c r="M8" i="10" s="1"/>
  <c r="C8" i="16"/>
  <c r="G8" i="10" s="1"/>
  <c r="E7" i="16"/>
  <c r="I7" i="10" s="1"/>
  <c r="D7" i="16"/>
  <c r="H7" i="10" s="1"/>
  <c r="M7" i="10" s="1"/>
  <c r="C7" i="16"/>
  <c r="G7" i="10" s="1"/>
  <c r="E6" i="16"/>
  <c r="I6" i="10" s="1"/>
  <c r="D6" i="16"/>
  <c r="H6" i="10" s="1"/>
  <c r="M6" i="10" s="1"/>
  <c r="C6" i="16"/>
  <c r="G6" i="10" s="1"/>
  <c r="E5" i="16"/>
  <c r="I5" i="10" s="1"/>
  <c r="D5" i="16"/>
  <c r="H5" i="10" s="1"/>
  <c r="M5" i="10" s="1"/>
  <c r="C5" i="16"/>
  <c r="G5" i="10" s="1"/>
  <c r="E4" i="16"/>
  <c r="D4" i="16"/>
  <c r="H4" i="10" s="1"/>
  <c r="M4" i="10" s="1"/>
  <c r="C4" i="16"/>
  <c r="G4" i="10" s="1"/>
  <c r="E3" i="16"/>
  <c r="D3" i="16"/>
  <c r="H3" i="10" s="1"/>
  <c r="M3" i="10" s="1"/>
  <c r="C3" i="16"/>
  <c r="G3" i="10" s="1"/>
  <c r="E2" i="16"/>
  <c r="I2" i="10" s="1"/>
  <c r="D2" i="16"/>
  <c r="H2" i="10" s="1"/>
  <c r="M2" i="10" s="1"/>
  <c r="C2" i="16"/>
  <c r="G2" i="10" s="1"/>
  <c r="F151" i="16"/>
  <c r="F121" i="16"/>
  <c r="F160" i="16"/>
  <c r="F159" i="16"/>
  <c r="F101" i="16"/>
  <c r="F114" i="16"/>
  <c r="F158" i="16"/>
  <c r="F113" i="16"/>
  <c r="F175" i="16"/>
  <c r="F182" i="16"/>
  <c r="F119" i="16"/>
  <c r="F75" i="16"/>
  <c r="F60" i="16"/>
  <c r="F58" i="16"/>
  <c r="F34" i="16"/>
  <c r="F13" i="16"/>
  <c r="F12" i="16"/>
  <c r="F50" i="16"/>
  <c r="F6" i="16"/>
  <c r="F84" i="16"/>
  <c r="F154" i="16"/>
  <c r="F89" i="16"/>
  <c r="F197" i="16"/>
  <c r="F185" i="16"/>
  <c r="F115" i="16"/>
  <c r="F194" i="16"/>
  <c r="F170" i="16"/>
  <c r="F147" i="16"/>
  <c r="F144" i="16"/>
  <c r="F117" i="16"/>
  <c r="F118" i="16"/>
  <c r="F142" i="16"/>
  <c r="F167" i="16"/>
  <c r="F120" i="16"/>
  <c r="F93" i="16"/>
  <c r="F99" i="16"/>
  <c r="F126" i="16"/>
  <c r="F68" i="16"/>
  <c r="F76" i="16"/>
  <c r="F51" i="16"/>
  <c r="F45" i="16"/>
  <c r="F20" i="16"/>
  <c r="F41" i="16"/>
  <c r="F39" i="16"/>
  <c r="F63" i="16"/>
  <c r="F15" i="16"/>
  <c r="F26" i="16"/>
  <c r="F201" i="16"/>
  <c r="F189" i="16"/>
  <c r="F125" i="16"/>
  <c r="F130" i="16"/>
  <c r="F148" i="16"/>
  <c r="F116" i="16"/>
  <c r="F136" i="16"/>
  <c r="F79" i="16"/>
  <c r="F183" i="16"/>
  <c r="F166" i="16"/>
  <c r="F178" i="16"/>
  <c r="F180" i="16"/>
  <c r="F146" i="16"/>
  <c r="F172" i="16"/>
  <c r="F169" i="16"/>
  <c r="F73" i="16"/>
  <c r="F37" i="16"/>
  <c r="F87" i="16"/>
  <c r="F192" i="16"/>
  <c r="F150" i="16"/>
  <c r="F132" i="16"/>
  <c r="F161" i="16"/>
  <c r="F110" i="16"/>
  <c r="F149" i="16"/>
  <c r="F107" i="16"/>
  <c r="F187" i="16"/>
  <c r="F179" i="16"/>
  <c r="F190" i="16"/>
  <c r="F100" i="16"/>
  <c r="F181" i="16"/>
  <c r="F140" i="16"/>
  <c r="F133" i="16"/>
  <c r="F176" i="16"/>
  <c r="F67" i="16"/>
  <c r="F59" i="16"/>
  <c r="F64" i="16"/>
  <c r="F56" i="16"/>
  <c r="F48" i="16"/>
  <c r="F10" i="16"/>
  <c r="F19" i="16"/>
  <c r="F29" i="16"/>
  <c r="F40" i="16"/>
  <c r="F11" i="16"/>
  <c r="F55" i="16"/>
  <c r="F9" i="16"/>
  <c r="F14" i="16"/>
  <c r="F16" i="16"/>
  <c r="F52" i="16"/>
  <c r="F5" i="16"/>
  <c r="F38" i="16"/>
  <c r="F72" i="16"/>
  <c r="F42" i="16"/>
  <c r="F4" i="16"/>
  <c r="F97" i="16"/>
  <c r="F164" i="16"/>
  <c r="F184" i="16"/>
  <c r="F128" i="16"/>
  <c r="F156" i="16"/>
  <c r="F95" i="16"/>
  <c r="F105" i="16"/>
  <c r="F94" i="16"/>
  <c r="F141" i="16"/>
  <c r="F165" i="16"/>
  <c r="F85" i="16"/>
  <c r="F139" i="16"/>
  <c r="F134" i="16"/>
  <c r="F138" i="16"/>
  <c r="F157" i="16"/>
  <c r="F102" i="16"/>
  <c r="F66" i="16"/>
  <c r="F74" i="16"/>
  <c r="F77" i="16"/>
  <c r="F47" i="16"/>
  <c r="F17" i="16"/>
  <c r="F44" i="16"/>
  <c r="F24" i="16"/>
  <c r="F21" i="16"/>
  <c r="F54" i="16"/>
  <c r="F27" i="16"/>
  <c r="F163" i="16"/>
  <c r="F123" i="16"/>
  <c r="F162" i="16"/>
  <c r="F83" i="16"/>
  <c r="F106" i="16"/>
  <c r="F143" i="16"/>
  <c r="F152" i="16"/>
  <c r="F86" i="16"/>
  <c r="F174" i="16"/>
  <c r="F108" i="16"/>
  <c r="F198" i="16"/>
  <c r="F186" i="16"/>
  <c r="F155" i="16"/>
  <c r="F193" i="16"/>
  <c r="F122" i="16"/>
  <c r="F61" i="16"/>
  <c r="F57" i="16"/>
  <c r="F78" i="16"/>
  <c r="F23" i="16"/>
  <c r="F2" i="16"/>
  <c r="F65" i="16"/>
  <c r="F3" i="16"/>
  <c r="F8" i="16"/>
  <c r="F82" i="16"/>
  <c r="F96" i="16"/>
  <c r="F104" i="16"/>
  <c r="F109" i="16"/>
  <c r="F91" i="16"/>
  <c r="F131" i="16"/>
  <c r="F112" i="16"/>
  <c r="F98" i="16"/>
  <c r="F88" i="16"/>
  <c r="F145" i="16"/>
  <c r="F80" i="16"/>
  <c r="F103" i="16"/>
  <c r="F90" i="16"/>
  <c r="F173" i="16"/>
  <c r="F177" i="16"/>
  <c r="F195" i="16"/>
  <c r="F127" i="16"/>
  <c r="F69" i="16"/>
  <c r="F32" i="16"/>
  <c r="F153" i="16"/>
  <c r="F196" i="16"/>
  <c r="F171" i="16"/>
  <c r="F129" i="16"/>
  <c r="F199" i="16"/>
  <c r="F137" i="16"/>
  <c r="F191" i="16"/>
  <c r="F92" i="16"/>
  <c r="F135" i="16"/>
  <c r="F168" i="16"/>
  <c r="F111" i="16"/>
  <c r="F200" i="16"/>
  <c r="F124" i="16"/>
  <c r="F81" i="16"/>
  <c r="F62" i="16"/>
  <c r="F71" i="16"/>
  <c r="F70" i="16"/>
  <c r="F53" i="16"/>
  <c r="F35" i="16"/>
  <c r="F28" i="16"/>
  <c r="F36" i="16"/>
  <c r="F22" i="16"/>
  <c r="F43" i="16"/>
  <c r="F7" i="16"/>
  <c r="F46" i="16"/>
  <c r="F25" i="16"/>
  <c r="F31" i="16"/>
  <c r="F18" i="16"/>
  <c r="F33" i="16"/>
  <c r="F188" i="16"/>
  <c r="F49" i="16"/>
  <c r="F30" i="16"/>
  <c r="J30" i="10" l="1"/>
  <c r="J49" i="10"/>
  <c r="J33" i="10"/>
  <c r="J18" i="10"/>
  <c r="J31" i="10"/>
  <c r="J25" i="10"/>
  <c r="J46" i="10"/>
  <c r="J7" i="10"/>
  <c r="J43" i="10"/>
  <c r="J22" i="10"/>
  <c r="J36" i="10"/>
  <c r="J28" i="10"/>
  <c r="J35" i="10"/>
  <c r="J81" i="10"/>
  <c r="J92" i="10"/>
  <c r="J32" i="10"/>
  <c r="J90" i="10"/>
  <c r="J80" i="10"/>
  <c r="J88" i="10"/>
  <c r="J98" i="10"/>
  <c r="J91" i="10"/>
  <c r="J96" i="10"/>
  <c r="J82" i="10"/>
  <c r="J8" i="10"/>
  <c r="J3" i="10"/>
  <c r="J2" i="10"/>
  <c r="J23" i="10"/>
  <c r="J86" i="10"/>
  <c r="J83" i="10"/>
  <c r="J27" i="10"/>
  <c r="J21" i="10"/>
  <c r="J24" i="10"/>
  <c r="J44" i="10"/>
  <c r="J17" i="10"/>
  <c r="J47" i="10"/>
  <c r="J85" i="10"/>
  <c r="J94" i="10"/>
  <c r="J95" i="10"/>
  <c r="J97" i="10"/>
  <c r="J4" i="10"/>
  <c r="J42" i="10"/>
  <c r="J38" i="10"/>
  <c r="J5" i="10"/>
  <c r="J16" i="10"/>
  <c r="J14" i="10"/>
  <c r="J9" i="10"/>
  <c r="J11" i="10"/>
  <c r="J40" i="10"/>
  <c r="J29" i="10"/>
  <c r="J19" i="10"/>
  <c r="J10" i="10"/>
  <c r="J48" i="10"/>
  <c r="J100" i="10"/>
  <c r="J87" i="10"/>
  <c r="J37" i="10"/>
  <c r="J79" i="10"/>
  <c r="J26" i="10"/>
  <c r="J15" i="10"/>
  <c r="J39" i="10"/>
  <c r="J41" i="10"/>
  <c r="J20" i="10"/>
  <c r="J45" i="10"/>
  <c r="J99" i="10"/>
  <c r="J93" i="10"/>
  <c r="J89" i="10"/>
  <c r="J84" i="10"/>
  <c r="J6" i="10"/>
  <c r="J12" i="10"/>
  <c r="J13" i="10"/>
  <c r="J34" i="10"/>
  <c r="J101" i="10"/>
  <c r="A3" i="16"/>
  <c r="I3" i="10"/>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I4" i="10"/>
  <c r="A79" i="16"/>
  <c r="I79" i="10"/>
  <c r="J53" i="10"/>
  <c r="J70" i="10"/>
  <c r="J71" i="10"/>
  <c r="J62" i="10"/>
  <c r="J69" i="10"/>
  <c r="J65" i="10"/>
  <c r="J78" i="10"/>
  <c r="J57" i="10"/>
  <c r="J61" i="10"/>
  <c r="J54" i="10"/>
  <c r="J77" i="10"/>
  <c r="J74" i="10"/>
  <c r="J66" i="10"/>
  <c r="J72" i="10"/>
  <c r="J52" i="10"/>
  <c r="J55" i="10"/>
  <c r="J56" i="10"/>
  <c r="J64" i="10"/>
  <c r="J59" i="10"/>
  <c r="J67" i="10"/>
  <c r="J73" i="10"/>
  <c r="J63" i="10"/>
  <c r="J51" i="10"/>
  <c r="J76" i="10"/>
  <c r="J68" i="10"/>
  <c r="J50" i="10"/>
  <c r="J58" i="10"/>
  <c r="J60" i="10"/>
  <c r="J75" i="10"/>
  <c r="I50" i="10"/>
  <c r="A50" i="16"/>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D126" i="10"/>
  <c r="E126" i="10" s="1"/>
  <c r="E41" i="10"/>
  <c r="E36" i="10"/>
  <c r="E37" i="10"/>
  <c r="E18" i="10"/>
  <c r="E105" i="10"/>
  <c r="E106" i="10"/>
  <c r="E64" i="10"/>
  <c r="D127" i="10"/>
  <c r="E127" i="10" s="1"/>
  <c r="E86" i="10"/>
  <c r="E46" i="10"/>
  <c r="E24" i="10"/>
  <c r="M2" i="17"/>
  <c r="E19" i="10" l="1"/>
  <c r="E42" i="10"/>
  <c r="E65" i="10"/>
  <c r="E88" i="10"/>
  <c r="E87" i="10"/>
  <c r="E47" i="10"/>
  <c r="E25" i="10"/>
  <c r="B11" i="21"/>
  <c r="E44" i="10" l="1"/>
  <c r="E43" i="10"/>
  <c r="E21" i="10"/>
  <c r="E20" i="10"/>
  <c r="E66" i="10"/>
  <c r="E49" i="10"/>
  <c r="E48" i="10"/>
  <c r="E26" i="10"/>
  <c r="B11" i="18"/>
  <c r="E67" i="10" l="1"/>
  <c r="E27" i="10"/>
  <c r="F12" i="15"/>
  <c r="E68" i="10" l="1"/>
  <c r="E28" i="10"/>
  <c r="C2" i="10"/>
  <c r="E69" i="10" l="1"/>
  <c r="E29" i="10"/>
  <c r="N2" i="17"/>
  <c r="B11" i="13"/>
  <c r="E70" i="10" l="1"/>
  <c r="E30" i="10"/>
  <c r="E31" i="10"/>
  <c r="D4" i="21"/>
  <c r="G12" i="21" s="1"/>
  <c r="D4" i="18"/>
  <c r="G12" i="18" s="1"/>
  <c r="D4" i="13"/>
  <c r="L1" i="10"/>
  <c r="J10" i="17"/>
  <c r="J9" i="17"/>
  <c r="J8" i="17"/>
  <c r="J7" i="17"/>
  <c r="G12" i="13" l="1"/>
  <c r="E71" i="10"/>
  <c r="G13" i="21"/>
  <c r="E3" i="10"/>
  <c r="E2" i="10"/>
  <c r="E72" i="10" l="1"/>
  <c r="E4" i="10"/>
  <c r="B27" i="17"/>
  <c r="B26" i="17"/>
  <c r="B25" i="17"/>
  <c r="B24" i="17"/>
  <c r="B23" i="17"/>
  <c r="B21" i="17"/>
  <c r="B20" i="17"/>
  <c r="B19" i="17"/>
  <c r="B18" i="17"/>
  <c r="B17" i="17"/>
  <c r="B16" i="17"/>
  <c r="B15" i="17"/>
  <c r="B14" i="17"/>
  <c r="B13" i="17"/>
  <c r="B12" i="17"/>
  <c r="B11" i="17"/>
  <c r="B10" i="17"/>
  <c r="B9" i="17"/>
  <c r="B8" i="17"/>
  <c r="B7" i="17"/>
  <c r="B6" i="17"/>
  <c r="B5" i="17"/>
  <c r="B4" i="17"/>
  <c r="B3" i="17"/>
  <c r="E73" i="10" l="1"/>
  <c r="E74" i="10"/>
  <c r="E75" i="10"/>
  <c r="E5" i="10"/>
  <c r="I1" i="17"/>
  <c r="F9" i="15"/>
  <c r="F11" i="15"/>
  <c r="F7" i="15"/>
  <c r="F5" i="15"/>
  <c r="F10" i="15"/>
  <c r="F6" i="15"/>
  <c r="F4" i="15"/>
  <c r="D9" i="22" s="1"/>
  <c r="D10" i="22" l="1"/>
  <c r="Q2" i="24" s="1"/>
  <c r="A2" i="26" s="1"/>
  <c r="Q2" i="23"/>
  <c r="H25" i="21"/>
  <c r="I20" i="21"/>
  <c r="H17" i="21"/>
  <c r="D20" i="21"/>
  <c r="K21" i="21"/>
  <c r="B17" i="21"/>
  <c r="B20" i="21"/>
  <c r="I24" i="21"/>
  <c r="J17" i="21"/>
  <c r="D24" i="21"/>
  <c r="K25" i="21"/>
  <c r="B21" i="21"/>
  <c r="I25" i="21"/>
  <c r="J18" i="21"/>
  <c r="D25" i="21"/>
  <c r="E17" i="21"/>
  <c r="B22" i="21"/>
  <c r="C17" i="21"/>
  <c r="J19" i="21"/>
  <c r="E16" i="21"/>
  <c r="E22" i="21"/>
  <c r="B23" i="21"/>
  <c r="C18" i="21"/>
  <c r="J24" i="21"/>
  <c r="K20" i="21"/>
  <c r="E20" i="21"/>
  <c r="E25" i="21"/>
  <c r="B24" i="21"/>
  <c r="C19" i="21"/>
  <c r="J21" i="21"/>
  <c r="H16" i="21"/>
  <c r="E24" i="21"/>
  <c r="B25" i="21"/>
  <c r="C20" i="21"/>
  <c r="J22" i="21"/>
  <c r="H20" i="21"/>
  <c r="B16" i="21"/>
  <c r="C21" i="21"/>
  <c r="J23" i="21"/>
  <c r="K19" i="21"/>
  <c r="H18" i="21"/>
  <c r="C16" i="21"/>
  <c r="C22" i="21"/>
  <c r="D19" i="21"/>
  <c r="K24" i="21"/>
  <c r="E21" i="21"/>
  <c r="H19" i="21"/>
  <c r="I16" i="21"/>
  <c r="C23" i="21"/>
  <c r="J25" i="21"/>
  <c r="K17" i="21"/>
  <c r="H21" i="21"/>
  <c r="I17" i="21"/>
  <c r="C24" i="21"/>
  <c r="D17" i="21"/>
  <c r="K18" i="21"/>
  <c r="H23" i="21"/>
  <c r="I18" i="21"/>
  <c r="C25" i="21"/>
  <c r="D18" i="21"/>
  <c r="K23" i="21"/>
  <c r="H24" i="21"/>
  <c r="I19" i="21"/>
  <c r="J16" i="21"/>
  <c r="D23" i="21"/>
  <c r="E19" i="21"/>
  <c r="I21" i="21"/>
  <c r="H22" i="21"/>
  <c r="D21" i="21"/>
  <c r="K22" i="21"/>
  <c r="B18" i="21"/>
  <c r="I22" i="21"/>
  <c r="D16" i="21"/>
  <c r="D22" i="21"/>
  <c r="E18" i="21"/>
  <c r="B19" i="21"/>
  <c r="I23" i="21"/>
  <c r="J20" i="21"/>
  <c r="K16" i="21"/>
  <c r="E23" i="21"/>
  <c r="K22" i="13"/>
  <c r="H20" i="13"/>
  <c r="I20" i="13"/>
  <c r="J20" i="13"/>
  <c r="K25" i="13"/>
  <c r="H21" i="13"/>
  <c r="I21" i="13"/>
  <c r="J21" i="13"/>
  <c r="B20" i="13"/>
  <c r="C20" i="13"/>
  <c r="D20" i="13"/>
  <c r="B21" i="13"/>
  <c r="C21" i="13"/>
  <c r="D21" i="13"/>
  <c r="E24" i="13"/>
  <c r="E22" i="13"/>
  <c r="K16" i="13"/>
  <c r="H17" i="13"/>
  <c r="K17" i="13"/>
  <c r="E25" i="13"/>
  <c r="D16" i="13"/>
  <c r="D17" i="13"/>
  <c r="B18" i="13"/>
  <c r="H24" i="13"/>
  <c r="C18" i="13"/>
  <c r="I24" i="13"/>
  <c r="D18" i="13"/>
  <c r="J24" i="13"/>
  <c r="B19" i="13"/>
  <c r="H25" i="13"/>
  <c r="C19" i="13"/>
  <c r="I25" i="13"/>
  <c r="D19" i="13"/>
  <c r="J25" i="13"/>
  <c r="E18" i="13"/>
  <c r="B24" i="13"/>
  <c r="C24" i="13"/>
  <c r="E17" i="13"/>
  <c r="D24" i="13"/>
  <c r="E21" i="13"/>
  <c r="B25" i="13"/>
  <c r="E19" i="13"/>
  <c r="C25" i="13"/>
  <c r="E20" i="13"/>
  <c r="D25" i="13"/>
  <c r="I16" i="13"/>
  <c r="J16" i="13"/>
  <c r="I17" i="13"/>
  <c r="J17" i="13"/>
  <c r="B16" i="13"/>
  <c r="H22" i="13"/>
  <c r="I22" i="13"/>
  <c r="J22" i="13"/>
  <c r="B17" i="13"/>
  <c r="H23" i="13"/>
  <c r="I23" i="13"/>
  <c r="J23" i="13"/>
  <c r="B22" i="13"/>
  <c r="C22" i="13"/>
  <c r="D22" i="13"/>
  <c r="E16" i="13"/>
  <c r="B23" i="13"/>
  <c r="C23" i="13"/>
  <c r="D23" i="13"/>
  <c r="K18" i="13"/>
  <c r="H18" i="13"/>
  <c r="K20" i="13"/>
  <c r="I18" i="13"/>
  <c r="K19" i="13"/>
  <c r="J18" i="13"/>
  <c r="K21" i="13"/>
  <c r="H19" i="13"/>
  <c r="K23" i="13"/>
  <c r="I19" i="13"/>
  <c r="K24" i="13"/>
  <c r="J19" i="13"/>
  <c r="H16" i="13"/>
  <c r="E23" i="13"/>
  <c r="C16" i="13"/>
  <c r="C17" i="13"/>
  <c r="E6" i="10"/>
  <c r="J25" i="18"/>
  <c r="J24" i="18"/>
  <c r="J23" i="18"/>
  <c r="J22" i="18"/>
  <c r="J21" i="18"/>
  <c r="J20" i="18"/>
  <c r="J19" i="18"/>
  <c r="J18" i="18"/>
  <c r="J17" i="18"/>
  <c r="J16" i="18"/>
  <c r="D25" i="18"/>
  <c r="D24" i="18"/>
  <c r="D23" i="18"/>
  <c r="D22" i="18"/>
  <c r="D21" i="18"/>
  <c r="D20" i="18"/>
  <c r="D19" i="18"/>
  <c r="D17" i="18"/>
  <c r="D16" i="18"/>
  <c r="C18" i="18"/>
  <c r="C16" i="18"/>
  <c r="H25" i="18"/>
  <c r="H24" i="18"/>
  <c r="H22" i="18"/>
  <c r="H20" i="18"/>
  <c r="H18" i="18"/>
  <c r="H16" i="18"/>
  <c r="B24" i="18"/>
  <c r="B22" i="18"/>
  <c r="B20" i="18"/>
  <c r="B18" i="18"/>
  <c r="K24" i="18"/>
  <c r="K22" i="18"/>
  <c r="K20" i="18"/>
  <c r="K18" i="18"/>
  <c r="K16" i="18"/>
  <c r="E24" i="18"/>
  <c r="E22" i="18"/>
  <c r="E20" i="18"/>
  <c r="E18" i="18"/>
  <c r="E16" i="18"/>
  <c r="I25" i="18"/>
  <c r="I24" i="18"/>
  <c r="I23" i="18"/>
  <c r="I22" i="18"/>
  <c r="I21" i="18"/>
  <c r="I20" i="18"/>
  <c r="I19" i="18"/>
  <c r="I18" i="18"/>
  <c r="I17" i="18"/>
  <c r="I16" i="18"/>
  <c r="C25" i="18"/>
  <c r="C24" i="18"/>
  <c r="C23" i="18"/>
  <c r="C22" i="18"/>
  <c r="C21" i="18"/>
  <c r="C20" i="18"/>
  <c r="C19" i="18"/>
  <c r="C17" i="18"/>
  <c r="H23" i="18"/>
  <c r="H21" i="18"/>
  <c r="H19" i="18"/>
  <c r="H17" i="18"/>
  <c r="B25" i="18"/>
  <c r="B23" i="18"/>
  <c r="B21" i="18"/>
  <c r="B19" i="18"/>
  <c r="B17" i="18"/>
  <c r="K25" i="18"/>
  <c r="K23" i="18"/>
  <c r="K21" i="18"/>
  <c r="K19" i="18"/>
  <c r="K17" i="18"/>
  <c r="E25" i="18"/>
  <c r="E23" i="18"/>
  <c r="E21" i="18"/>
  <c r="E19" i="18"/>
  <c r="E17" i="18"/>
  <c r="A2" i="27" l="1"/>
  <c r="A2" i="25"/>
  <c r="A16" i="27"/>
  <c r="B16" i="27" s="1"/>
  <c r="A16" i="25"/>
  <c r="B16" i="25" s="1"/>
  <c r="A16" i="26"/>
  <c r="B16" i="26" s="1"/>
  <c r="A18" i="26"/>
  <c r="B18" i="26" s="1"/>
  <c r="A18" i="27"/>
  <c r="B18" i="27" s="1"/>
  <c r="A18" i="25"/>
  <c r="B18" i="25" s="1"/>
  <c r="A13" i="26"/>
  <c r="B13" i="26" s="1"/>
  <c r="A13" i="25"/>
  <c r="B13" i="25" s="1"/>
  <c r="A13" i="27"/>
  <c r="B13" i="27" s="1"/>
  <c r="A20" i="26"/>
  <c r="B20" i="26" s="1"/>
  <c r="A20" i="25"/>
  <c r="B20" i="25" s="1"/>
  <c r="A20" i="27"/>
  <c r="B20" i="27" s="1"/>
  <c r="A15" i="27"/>
  <c r="B15" i="27" s="1"/>
  <c r="A15" i="25"/>
  <c r="B15" i="25" s="1"/>
  <c r="A15" i="26"/>
  <c r="B15" i="26" s="1"/>
  <c r="A22" i="25"/>
  <c r="B22" i="25" s="1"/>
  <c r="A22" i="27"/>
  <c r="B22" i="27" s="1"/>
  <c r="A22" i="26"/>
  <c r="B22" i="26" s="1"/>
  <c r="A17" i="26"/>
  <c r="B17" i="26" s="1"/>
  <c r="A17" i="25"/>
  <c r="B17" i="25" s="1"/>
  <c r="A17" i="27"/>
  <c r="B17" i="27" s="1"/>
  <c r="A19" i="25"/>
  <c r="B19" i="25" s="1"/>
  <c r="A19" i="26"/>
  <c r="B19" i="26" s="1"/>
  <c r="A19" i="27"/>
  <c r="B19" i="27" s="1"/>
  <c r="A11" i="25"/>
  <c r="B11" i="25" s="1"/>
  <c r="A11" i="26"/>
  <c r="B11" i="26" s="1"/>
  <c r="A11" i="27"/>
  <c r="B11" i="27" s="1"/>
  <c r="A21" i="27"/>
  <c r="B21" i="27" s="1"/>
  <c r="A21" i="26"/>
  <c r="B21" i="26" s="1"/>
  <c r="A21" i="25"/>
  <c r="B21" i="25" s="1"/>
  <c r="A12" i="25"/>
  <c r="B12" i="25" s="1"/>
  <c r="A12" i="26"/>
  <c r="B12" i="26" s="1"/>
  <c r="A12" i="27"/>
  <c r="B12" i="27" s="1"/>
  <c r="A14" i="26"/>
  <c r="B14" i="26" s="1"/>
  <c r="A14" i="27"/>
  <c r="B14" i="27" s="1"/>
  <c r="A14" i="25"/>
  <c r="B14" i="25" s="1"/>
  <c r="A13" i="24"/>
  <c r="C13" i="24" s="1"/>
  <c r="A13" i="23"/>
  <c r="C13" i="23" s="1"/>
  <c r="A7" i="24"/>
  <c r="C7" i="24" s="1"/>
  <c r="A7" i="23"/>
  <c r="C7" i="23" s="1"/>
  <c r="A15" i="24"/>
  <c r="C15" i="24" s="1"/>
  <c r="A15" i="23"/>
  <c r="C15" i="23" s="1"/>
  <c r="A14" i="24"/>
  <c r="C14" i="24" s="1"/>
  <c r="A14" i="23"/>
  <c r="C14" i="23" s="1"/>
  <c r="A11" i="24"/>
  <c r="C11" i="24" s="1"/>
  <c r="A11" i="23"/>
  <c r="C11" i="23" s="1"/>
  <c r="A10" i="24"/>
  <c r="C10" i="24" s="1"/>
  <c r="A10" i="23"/>
  <c r="C10" i="23" s="1"/>
  <c r="A12" i="24"/>
  <c r="C12" i="24" s="1"/>
  <c r="A12" i="23"/>
  <c r="C12" i="23" s="1"/>
  <c r="A9" i="24"/>
  <c r="C9" i="24" s="1"/>
  <c r="A9" i="23"/>
  <c r="C9" i="23" s="1"/>
  <c r="A17" i="24"/>
  <c r="C17" i="24" s="1"/>
  <c r="A17" i="23"/>
  <c r="C17" i="23" s="1"/>
  <c r="A8" i="24"/>
  <c r="C8" i="24" s="1"/>
  <c r="A8" i="23"/>
  <c r="C8" i="23" s="1"/>
  <c r="A16" i="24"/>
  <c r="C16" i="24" s="1"/>
  <c r="A16" i="23"/>
  <c r="C16" i="23" s="1"/>
  <c r="E7" i="10"/>
  <c r="B16" i="18"/>
  <c r="A10" i="25" l="1"/>
  <c r="B10" i="25" s="1"/>
  <c r="A10" i="26"/>
  <c r="B10" i="26" s="1"/>
  <c r="A10" i="27"/>
  <c r="B10" i="27" s="1"/>
  <c r="E8" i="24"/>
  <c r="F8" i="24"/>
  <c r="E10" i="24"/>
  <c r="F10" i="24"/>
  <c r="E7" i="24"/>
  <c r="F7" i="24"/>
  <c r="F17" i="23"/>
  <c r="E17" i="23"/>
  <c r="F11" i="23"/>
  <c r="E11" i="23"/>
  <c r="A6" i="24"/>
  <c r="C6" i="24" s="1"/>
  <c r="A6" i="23"/>
  <c r="C6" i="23" s="1"/>
  <c r="E16" i="24"/>
  <c r="F16" i="24"/>
  <c r="E17" i="24"/>
  <c r="F17" i="24"/>
  <c r="E11" i="24"/>
  <c r="F11" i="24"/>
  <c r="E15" i="24"/>
  <c r="F15" i="24"/>
  <c r="E13" i="24"/>
  <c r="F13" i="24"/>
  <c r="F8" i="23"/>
  <c r="E8" i="23"/>
  <c r="F9" i="23"/>
  <c r="E9" i="23"/>
  <c r="F10" i="23"/>
  <c r="E10" i="23"/>
  <c r="F14" i="23"/>
  <c r="E14" i="23"/>
  <c r="F7" i="23"/>
  <c r="E7" i="23"/>
  <c r="E9" i="24"/>
  <c r="F9" i="24"/>
  <c r="E14" i="24"/>
  <c r="F14" i="24"/>
  <c r="F16" i="23"/>
  <c r="E16" i="23"/>
  <c r="F12" i="23"/>
  <c r="E12" i="23"/>
  <c r="F15" i="23"/>
  <c r="E15" i="23"/>
  <c r="F13" i="23"/>
  <c r="E13" i="23"/>
  <c r="E12" i="24"/>
  <c r="F12" i="24"/>
  <c r="E8" i="10"/>
  <c r="I28" i="13"/>
  <c r="E6" i="24" l="1"/>
  <c r="F6" i="24"/>
  <c r="F6" i="23"/>
  <c r="E6" i="23"/>
  <c r="E9" i="10"/>
  <c r="I27" i="21"/>
  <c r="I28" i="21"/>
  <c r="I27" i="13"/>
  <c r="J29" i="13" s="1"/>
  <c r="E10" i="10" l="1"/>
  <c r="J29" i="21"/>
  <c r="E11" i="10" l="1"/>
  <c r="E12" i="10" l="1"/>
  <c r="E13" i="10" l="1"/>
  <c r="E14" i="10"/>
  <c r="G17" i="17" s="1"/>
  <c r="G9" i="17"/>
  <c r="H4" i="17"/>
  <c r="H22" i="17"/>
  <c r="F17" i="17"/>
  <c r="F15" i="17"/>
  <c r="E7" i="17"/>
  <c r="G10" i="17"/>
  <c r="E11" i="17"/>
  <c r="E12" i="17"/>
  <c r="H5" i="17"/>
  <c r="G5" i="17"/>
  <c r="D18" i="18" s="1"/>
  <c r="I27" i="18" s="1"/>
  <c r="F13" i="17"/>
  <c r="G19" i="17"/>
  <c r="H3" i="17"/>
  <c r="E21" i="17"/>
  <c r="E9" i="17"/>
  <c r="E15" i="17"/>
  <c r="F20" i="17"/>
  <c r="G12" i="17"/>
  <c r="F22" i="17"/>
  <c r="F10" i="17"/>
  <c r="F5" i="17"/>
  <c r="F9" i="17"/>
  <c r="H14" i="17"/>
  <c r="H7" i="17"/>
  <c r="H11" i="17"/>
  <c r="E6" i="17"/>
  <c r="E22" i="17"/>
  <c r="H9" i="17"/>
  <c r="H13" i="17"/>
  <c r="G21" i="17"/>
  <c r="H16" i="17"/>
  <c r="H10" i="17"/>
  <c r="G15" i="17"/>
  <c r="F3" i="17"/>
  <c r="E10" i="17"/>
  <c r="G14" i="17"/>
  <c r="H15" i="17"/>
  <c r="E17" i="17"/>
  <c r="G6" i="17"/>
  <c r="E13" i="17"/>
  <c r="G22" i="17"/>
  <c r="G16" i="17"/>
  <c r="E5" i="17"/>
  <c r="H6" i="17"/>
  <c r="F11" i="17"/>
  <c r="H19" i="17"/>
  <c r="E16" i="17"/>
  <c r="G7" i="17"/>
  <c r="H20" i="17"/>
  <c r="G8" i="17"/>
  <c r="F21" i="17"/>
  <c r="G11" i="17"/>
  <c r="E20" i="17"/>
  <c r="G13" i="17"/>
  <c r="H18" i="17"/>
  <c r="H21" i="17"/>
  <c r="F4" i="17"/>
  <c r="H8" i="17" l="1"/>
  <c r="F18" i="17"/>
  <c r="G20" i="17"/>
  <c r="F6" i="17"/>
  <c r="E4" i="17"/>
  <c r="E19" i="17"/>
  <c r="F14" i="17"/>
  <c r="E8" i="17"/>
  <c r="G4" i="17"/>
  <c r="F12" i="17"/>
  <c r="E14" i="17"/>
  <c r="E3" i="17"/>
  <c r="F19" i="17"/>
  <c r="E18" i="17"/>
  <c r="F8" i="17"/>
  <c r="G18" i="17"/>
  <c r="F7" i="17"/>
  <c r="G3" i="17"/>
  <c r="H12" i="17"/>
  <c r="F16" i="17"/>
  <c r="H17" i="17"/>
  <c r="I28" i="18"/>
  <c r="J29" i="18" s="1"/>
</calcChain>
</file>

<file path=xl/comments1.xml><?xml version="1.0" encoding="utf-8"?>
<comments xmlns="http://schemas.openxmlformats.org/spreadsheetml/2006/main">
  <authors>
    <author>三重県教育委員会事務局</author>
  </authors>
  <commentList>
    <comment ref="D2" authorId="0" shapeId="0">
      <text>
        <r>
          <rPr>
            <b/>
            <sz val="9"/>
            <color indexed="81"/>
            <rFont val="ＭＳ Ｐゴシック"/>
            <family val="3"/>
            <charset val="128"/>
          </rPr>
          <t>Ａ：　　　～　７９
Ｂ：　８０～　８９
Ｃ：　９０～　９９
Ｄ：１００～１０９
Ｅ：１１０～１１９
Ｆ：１２０～１２９
Ｇ：１３０～１３９
Ｈ：１４０～</t>
        </r>
      </text>
    </comment>
  </commentList>
</comments>
</file>

<file path=xl/comments2.xml><?xml version="1.0" encoding="utf-8"?>
<comments xmlns="http://schemas.openxmlformats.org/spreadsheetml/2006/main">
  <authors>
    <author>三重県教育委員会事務局</author>
  </authors>
  <commentList>
    <comment ref="B1" authorId="0" shapeId="0">
      <text>
        <r>
          <rPr>
            <b/>
            <sz val="9"/>
            <color indexed="81"/>
            <rFont val="ＭＳ Ｐゴシック"/>
            <family val="3"/>
            <charset val="128"/>
          </rPr>
          <t>Ａ：　　　～　７９
Ｂ：　８０～　８９
Ｃ：　９０～　９９
Ｄ：１００～１０９
Ｅ：１１０～１１９
Ｆ：１２０～１２９
Ｇ：１３０～１３９
Ｈ：１４０～</t>
        </r>
      </text>
    </comment>
  </commentList>
</comments>
</file>

<file path=xl/comments3.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4.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<sst xmlns="http://schemas.openxmlformats.org/spreadsheetml/2006/main" count="1166" uniqueCount="626">
  <si>
    <t>参加</t>
    <rPh sb="0" eb="2">
      <t>サンカ</t>
    </rPh>
    <phoneticPr fontId="20"/>
  </si>
  <si>
    <t>ランク</t>
    <phoneticPr fontId="20"/>
  </si>
  <si>
    <t>学校名</t>
    <rPh sb="0" eb="3">
      <t>ガッコウメイ</t>
    </rPh>
    <phoneticPr fontId="20"/>
  </si>
  <si>
    <t>性別</t>
    <rPh sb="0" eb="2">
      <t>セイベツ</t>
    </rPh>
    <phoneticPr fontId="20"/>
  </si>
  <si>
    <t>学年</t>
    <rPh sb="0" eb="2">
      <t>ガクネン</t>
    </rPh>
    <phoneticPr fontId="20"/>
  </si>
  <si>
    <t>氏名</t>
    <rPh sb="0" eb="2">
      <t>シメイ</t>
    </rPh>
    <phoneticPr fontId="20"/>
  </si>
  <si>
    <t>ふりがな</t>
    <phoneticPr fontId="20"/>
  </si>
  <si>
    <t>女</t>
  </si>
  <si>
    <t>男</t>
  </si>
  <si>
    <t>番号</t>
    <rPh sb="0" eb="2">
      <t>バンゴウ</t>
    </rPh>
    <phoneticPr fontId="20"/>
  </si>
  <si>
    <t>選手名前</t>
    <rPh sb="0" eb="2">
      <t>センシュ</t>
    </rPh>
    <rPh sb="2" eb="4">
      <t>ナマエ</t>
    </rPh>
    <phoneticPr fontId="20"/>
  </si>
  <si>
    <t>申込書</t>
    <rPh sb="0" eb="2">
      <t>モウシコミ</t>
    </rPh>
    <rPh sb="2" eb="3">
      <t>ショ</t>
    </rPh>
    <phoneticPr fontId="20"/>
  </si>
  <si>
    <t>三重県高等学校ゴルフ連盟　　</t>
    <rPh sb="0" eb="3">
      <t>ミエケン</t>
    </rPh>
    <rPh sb="3" eb="5">
      <t>コウトウ</t>
    </rPh>
    <rPh sb="5" eb="7">
      <t>ガッコウ</t>
    </rPh>
    <rPh sb="10" eb="12">
      <t>レンメイ</t>
    </rPh>
    <phoneticPr fontId="20"/>
  </si>
  <si>
    <t>鈴木　啓二</t>
    <rPh sb="0" eb="2">
      <t>スズキ</t>
    </rPh>
    <rPh sb="3" eb="5">
      <t>ケイジ</t>
    </rPh>
    <phoneticPr fontId="20"/>
  </si>
  <si>
    <t>様</t>
    <rPh sb="0" eb="1">
      <t>サマ</t>
    </rPh>
    <phoneticPr fontId="20"/>
  </si>
  <si>
    <t>下記の者は本校生徒であり、標記の大会に参加することを認め申し込みます。</t>
    <rPh sb="0" eb="2">
      <t>カキ</t>
    </rPh>
    <rPh sb="3" eb="4">
      <t>モノ</t>
    </rPh>
    <rPh sb="5" eb="7">
      <t>ホンコウ</t>
    </rPh>
    <rPh sb="7" eb="9">
      <t>セイト</t>
    </rPh>
    <rPh sb="13" eb="15">
      <t>ヒョウキ</t>
    </rPh>
    <rPh sb="16" eb="18">
      <t>タイカイ</t>
    </rPh>
    <rPh sb="19" eb="21">
      <t>サンカ</t>
    </rPh>
    <rPh sb="26" eb="27">
      <t>ミト</t>
    </rPh>
    <rPh sb="28" eb="29">
      <t>モウ</t>
    </rPh>
    <rPh sb="30" eb="31">
      <t>コ</t>
    </rPh>
    <phoneticPr fontId="20"/>
  </si>
  <si>
    <t>校長名</t>
    <rPh sb="0" eb="2">
      <t>コウチョウ</t>
    </rPh>
    <rPh sb="2" eb="3">
      <t>メイ</t>
    </rPh>
    <phoneticPr fontId="20"/>
  </si>
  <si>
    <t>公印</t>
    <rPh sb="0" eb="2">
      <t>コウイン</t>
    </rPh>
    <phoneticPr fontId="20"/>
  </si>
  <si>
    <t>記載者</t>
    <rPh sb="0" eb="3">
      <t>キサイシャ</t>
    </rPh>
    <phoneticPr fontId="20"/>
  </si>
  <si>
    <t>参加者　男子</t>
    <rPh sb="0" eb="3">
      <t>サンカシャ</t>
    </rPh>
    <rPh sb="4" eb="6">
      <t>ダンシ</t>
    </rPh>
    <phoneticPr fontId="20"/>
  </si>
  <si>
    <t>女子</t>
    <rPh sb="0" eb="2">
      <t>ジョシ</t>
    </rPh>
    <phoneticPr fontId="20"/>
  </si>
  <si>
    <t>計</t>
    <rPh sb="0" eb="1">
      <t>ケイ</t>
    </rPh>
    <phoneticPr fontId="20"/>
  </si>
  <si>
    <t>大会運営のお手伝いを頂ける顧問名</t>
    <rPh sb="0" eb="2">
      <t>タイカイ</t>
    </rPh>
    <rPh sb="2" eb="4">
      <t>ウンエイ</t>
    </rPh>
    <rPh sb="6" eb="8">
      <t>テツダ</t>
    </rPh>
    <rPh sb="10" eb="11">
      <t>イタダ</t>
    </rPh>
    <rPh sb="13" eb="15">
      <t>コモン</t>
    </rPh>
    <rPh sb="15" eb="16">
      <t>メイ</t>
    </rPh>
    <phoneticPr fontId="20"/>
  </si>
  <si>
    <t>　</t>
    <phoneticPr fontId="20"/>
  </si>
  <si>
    <t>指定ラウンド</t>
    <rPh sb="0" eb="2">
      <t>シテイ</t>
    </rPh>
    <phoneticPr fontId="20"/>
  </si>
  <si>
    <t>※指定ラウンド欄：　選手と一緒にコースに入る　⇒◆　　選手と一緒にラウンドする　⇒○</t>
    <rPh sb="1" eb="3">
      <t>シテイ</t>
    </rPh>
    <rPh sb="7" eb="8">
      <t>ラン</t>
    </rPh>
    <rPh sb="10" eb="12">
      <t>センシュ</t>
    </rPh>
    <rPh sb="13" eb="15">
      <t>イッショ</t>
    </rPh>
    <rPh sb="20" eb="21">
      <t>ハイ</t>
    </rPh>
    <rPh sb="27" eb="29">
      <t>センシュ</t>
    </rPh>
    <rPh sb="30" eb="32">
      <t>イッショ</t>
    </rPh>
    <phoneticPr fontId="20"/>
  </si>
  <si>
    <t>理事長</t>
    <rPh sb="0" eb="3">
      <t>リジチョウ</t>
    </rPh>
    <phoneticPr fontId="20"/>
  </si>
  <si>
    <t>年</t>
    <rPh sb="0" eb="1">
      <t>ネン</t>
    </rPh>
    <phoneticPr fontId="20"/>
  </si>
  <si>
    <t>大会名</t>
    <rPh sb="0" eb="2">
      <t>タイカイ</t>
    </rPh>
    <rPh sb="2" eb="3">
      <t>メイ</t>
    </rPh>
    <phoneticPr fontId="20"/>
  </si>
  <si>
    <t>ゴルフ競技・学校対抗戦大会</t>
    <phoneticPr fontId="20"/>
  </si>
  <si>
    <t>三重県高等学校ゴルフ選手権</t>
    <rPh sb="0" eb="3">
      <t>ミエケン</t>
    </rPh>
    <rPh sb="3" eb="5">
      <t>コウトウ</t>
    </rPh>
    <rPh sb="5" eb="7">
      <t>ガッコウ</t>
    </rPh>
    <rPh sb="10" eb="13">
      <t>センシュケン</t>
    </rPh>
    <phoneticPr fontId="20"/>
  </si>
  <si>
    <t>小中学生ゴルフ競技春季大会</t>
    <rPh sb="9" eb="11">
      <t>シュンキ</t>
    </rPh>
    <phoneticPr fontId="20"/>
  </si>
  <si>
    <t>小中学生ゴルフ競技大会</t>
    <phoneticPr fontId="20"/>
  </si>
  <si>
    <t>三重県高等学校ゴルフ選手権新人大会</t>
    <phoneticPr fontId="20"/>
  </si>
  <si>
    <t>平石杯小・中学生ゴルフ大会</t>
    <phoneticPr fontId="20"/>
  </si>
  <si>
    <t>名前</t>
    <rPh sb="0" eb="2">
      <t>ナマエ</t>
    </rPh>
    <phoneticPr fontId="20"/>
  </si>
  <si>
    <t>学校名選択</t>
    <rPh sb="0" eb="2">
      <t>ガッコウ</t>
    </rPh>
    <rPh sb="2" eb="3">
      <t>メイ</t>
    </rPh>
    <rPh sb="3" eb="5">
      <t>センタク</t>
    </rPh>
    <phoneticPr fontId="20"/>
  </si>
  <si>
    <t>顧問名１</t>
    <rPh sb="0" eb="2">
      <t>コモン</t>
    </rPh>
    <rPh sb="2" eb="3">
      <t>メイ</t>
    </rPh>
    <phoneticPr fontId="20"/>
  </si>
  <si>
    <t>顧問名２</t>
    <rPh sb="0" eb="2">
      <t>コモン</t>
    </rPh>
    <rPh sb="2" eb="3">
      <t>メイ</t>
    </rPh>
    <phoneticPr fontId="20"/>
  </si>
  <si>
    <t>顧問名３</t>
    <rPh sb="0" eb="2">
      <t>コモン</t>
    </rPh>
    <rPh sb="2" eb="3">
      <t>メイ</t>
    </rPh>
    <phoneticPr fontId="20"/>
  </si>
  <si>
    <t>顧問名４</t>
    <rPh sb="0" eb="2">
      <t>コモン</t>
    </rPh>
    <rPh sb="2" eb="3">
      <t>メイ</t>
    </rPh>
    <phoneticPr fontId="20"/>
  </si>
  <si>
    <t>津田学園高等学校</t>
  </si>
  <si>
    <t>桜丘高等学校</t>
  </si>
  <si>
    <t>桜丘中学校</t>
  </si>
  <si>
    <t/>
  </si>
  <si>
    <t>水谷　真人</t>
  </si>
  <si>
    <t>藤牧　信博</t>
  </si>
  <si>
    <t>石井　正家</t>
  </si>
  <si>
    <t>高森　信一</t>
  </si>
  <si>
    <t>西村　直弥</t>
  </si>
  <si>
    <t>オルダネス・ジェームス・ロバート</t>
  </si>
  <si>
    <t>中平　恭之</t>
  </si>
  <si>
    <t>三重県高等学校ゴルフ連盟主催・主管</t>
    <rPh sb="0" eb="3">
      <t>ミエケン</t>
    </rPh>
    <rPh sb="3" eb="5">
      <t>コウトウ</t>
    </rPh>
    <rPh sb="5" eb="7">
      <t>ガッコウ</t>
    </rPh>
    <rPh sb="10" eb="12">
      <t>レンメイ</t>
    </rPh>
    <rPh sb="12" eb="14">
      <t>シュサイ</t>
    </rPh>
    <rPh sb="15" eb="17">
      <t>シュカン</t>
    </rPh>
    <phoneticPr fontId="20"/>
  </si>
  <si>
    <t>学校名</t>
    <rPh sb="0" eb="2">
      <t>ガッコウ</t>
    </rPh>
    <rPh sb="2" eb="3">
      <t>メイ</t>
    </rPh>
    <phoneticPr fontId="20"/>
  </si>
  <si>
    <t>新規加盟者</t>
    <rPh sb="0" eb="2">
      <t>シンキ</t>
    </rPh>
    <rPh sb="2" eb="4">
      <t>カメイ</t>
    </rPh>
    <rPh sb="4" eb="5">
      <t>シャ</t>
    </rPh>
    <phoneticPr fontId="20"/>
  </si>
  <si>
    <t>校長</t>
    <rPh sb="0" eb="2">
      <t>コウチョウ</t>
    </rPh>
    <phoneticPr fontId="20"/>
  </si>
  <si>
    <t>村田　圭治</t>
  </si>
  <si>
    <t>顧問</t>
    <rPh sb="0" eb="2">
      <t>コモン</t>
    </rPh>
    <phoneticPr fontId="20"/>
  </si>
  <si>
    <t>ふりがな</t>
    <phoneticPr fontId="20"/>
  </si>
  <si>
    <t>ランク</t>
    <phoneticPr fontId="20"/>
  </si>
  <si>
    <t>Ａ</t>
    <phoneticPr fontId="20"/>
  </si>
  <si>
    <t>Ｂ</t>
    <phoneticPr fontId="20"/>
  </si>
  <si>
    <t>Ｃ</t>
    <phoneticPr fontId="20"/>
  </si>
  <si>
    <t>Ｄ</t>
    <phoneticPr fontId="20"/>
  </si>
  <si>
    <t>Ｅ</t>
    <phoneticPr fontId="20"/>
  </si>
  <si>
    <t>Ｆ</t>
    <phoneticPr fontId="20"/>
  </si>
  <si>
    <t>Ｇ</t>
    <phoneticPr fontId="20"/>
  </si>
  <si>
    <t>Ｈ</t>
    <phoneticPr fontId="20"/>
  </si>
  <si>
    <t>１００～１０９</t>
    <phoneticPr fontId="20"/>
  </si>
  <si>
    <t>１１０～１１９</t>
    <phoneticPr fontId="20"/>
  </si>
  <si>
    <t>１２０～１２９</t>
    <phoneticPr fontId="20"/>
  </si>
  <si>
    <t>１３０～１３９</t>
    <phoneticPr fontId="20"/>
  </si>
  <si>
    <t>１４０～</t>
    <phoneticPr fontId="20"/>
  </si>
  <si>
    <t>　８０～　８９</t>
    <phoneticPr fontId="20"/>
  </si>
  <si>
    <t>　　　～　７９</t>
    <phoneticPr fontId="20"/>
  </si>
  <si>
    <t>　９０～　９９</t>
    <phoneticPr fontId="20"/>
  </si>
  <si>
    <t>（団体加盟校用）</t>
    <rPh sb="1" eb="3">
      <t>ダンタイ</t>
    </rPh>
    <rPh sb="3" eb="5">
      <t>カメイ</t>
    </rPh>
    <rPh sb="5" eb="6">
      <t>コウ</t>
    </rPh>
    <rPh sb="6" eb="7">
      <t>ヨウ</t>
    </rPh>
    <phoneticPr fontId="20"/>
  </si>
  <si>
    <t>（個人登録者用）</t>
    <rPh sb="1" eb="3">
      <t>コジン</t>
    </rPh>
    <rPh sb="3" eb="6">
      <t>トウロクシャ</t>
    </rPh>
    <rPh sb="6" eb="7">
      <t>ヨウ</t>
    </rPh>
    <rPh sb="7" eb="8">
      <t>カヨウ</t>
    </rPh>
    <phoneticPr fontId="20"/>
  </si>
  <si>
    <t>三重県立久居高等学校</t>
    <rPh sb="0" eb="3">
      <t>ミエケン</t>
    </rPh>
    <rPh sb="3" eb="4">
      <t>リツ</t>
    </rPh>
    <rPh sb="4" eb="6">
      <t>ヒサイ</t>
    </rPh>
    <rPh sb="6" eb="8">
      <t>コウトウ</t>
    </rPh>
    <rPh sb="8" eb="10">
      <t>ガッコウ</t>
    </rPh>
    <phoneticPr fontId="20"/>
  </si>
  <si>
    <t>ランク</t>
    <phoneticPr fontId="20"/>
  </si>
  <si>
    <t>（団体加盟校用）</t>
    <rPh sb="1" eb="3">
      <t>ダンタイ</t>
    </rPh>
    <rPh sb="3" eb="5">
      <t>カメイ</t>
    </rPh>
    <rPh sb="5" eb="6">
      <t>コウ</t>
    </rPh>
    <rPh sb="6" eb="7">
      <t>ヨウ</t>
    </rPh>
    <rPh sb="7" eb="8">
      <t>カヨウ</t>
    </rPh>
    <phoneticPr fontId="20"/>
  </si>
  <si>
    <t>引率者名</t>
    <rPh sb="0" eb="3">
      <t>インソツシャ</t>
    </rPh>
    <rPh sb="3" eb="4">
      <t>メイ</t>
    </rPh>
    <phoneticPr fontId="20"/>
  </si>
  <si>
    <t>顧問</t>
    <rPh sb="0" eb="2">
      <t>コモン</t>
    </rPh>
    <phoneticPr fontId="20"/>
  </si>
  <si>
    <t>個人</t>
    <rPh sb="0" eb="2">
      <t>コジン</t>
    </rPh>
    <phoneticPr fontId="20"/>
  </si>
  <si>
    <t>団体</t>
    <rPh sb="0" eb="2">
      <t>ダンタイ</t>
    </rPh>
    <phoneticPr fontId="20"/>
  </si>
  <si>
    <t>③</t>
  </si>
  <si>
    <t>②</t>
  </si>
  <si>
    <t>区分</t>
    <rPh sb="0" eb="2">
      <t>クブン</t>
    </rPh>
    <phoneticPr fontId="20"/>
  </si>
  <si>
    <t>鈴鹿高等学校</t>
    <rPh sb="0" eb="2">
      <t>スズカ</t>
    </rPh>
    <rPh sb="2" eb="4">
      <t>コウトウ</t>
    </rPh>
    <rPh sb="4" eb="6">
      <t>ガッコウ</t>
    </rPh>
    <phoneticPr fontId="20"/>
  </si>
  <si>
    <t>暁高等学校</t>
    <rPh sb="0" eb="1">
      <t>アカツキ</t>
    </rPh>
    <rPh sb="1" eb="3">
      <t>コウトウ</t>
    </rPh>
    <rPh sb="3" eb="5">
      <t>ガッコウ</t>
    </rPh>
    <phoneticPr fontId="20"/>
  </si>
  <si>
    <t>ルネサンス豊田高等学校</t>
    <rPh sb="5" eb="7">
      <t>トヨタ</t>
    </rPh>
    <rPh sb="7" eb="9">
      <t>コウトウ</t>
    </rPh>
    <rPh sb="9" eb="11">
      <t>ガッコウ</t>
    </rPh>
    <phoneticPr fontId="20"/>
  </si>
  <si>
    <t>三重県立伊賀白鳳高等学校</t>
  </si>
  <si>
    <t>鈴木　啓二</t>
  </si>
  <si>
    <t>中谷　文弘</t>
  </si>
  <si>
    <t>若林 俊紀</t>
  </si>
  <si>
    <t>惣坊　誠太</t>
  </si>
  <si>
    <t>荒川　翔</t>
  </si>
  <si>
    <t>近大高専</t>
  </si>
  <si>
    <t>三重県立神戸高等学校</t>
    <rPh sb="0" eb="4">
      <t>ミエケンリツ</t>
    </rPh>
    <rPh sb="4" eb="6">
      <t>カンベ</t>
    </rPh>
    <rPh sb="6" eb="8">
      <t>コウトウ</t>
    </rPh>
    <rPh sb="8" eb="10">
      <t>ガッコウ</t>
    </rPh>
    <phoneticPr fontId="20"/>
  </si>
  <si>
    <t>三重県立いなべ総合学園高等学校</t>
    <phoneticPr fontId="20"/>
  </si>
  <si>
    <t>教員</t>
    <rPh sb="0" eb="2">
      <t>キョウイン</t>
    </rPh>
    <phoneticPr fontId="20"/>
  </si>
  <si>
    <t>桜丘中</t>
    <rPh sb="0" eb="2">
      <t>サクラガオカ</t>
    </rPh>
    <rPh sb="2" eb="3">
      <t>チュウ</t>
    </rPh>
    <phoneticPr fontId="20"/>
  </si>
  <si>
    <t>神戸</t>
    <rPh sb="0" eb="2">
      <t>カンベ</t>
    </rPh>
    <phoneticPr fontId="20"/>
  </si>
  <si>
    <t>ルネサンス</t>
    <phoneticPr fontId="20"/>
  </si>
  <si>
    <t>暁</t>
    <rPh sb="0" eb="1">
      <t>アカツキ</t>
    </rPh>
    <phoneticPr fontId="20"/>
  </si>
  <si>
    <t>鈴鹿</t>
    <rPh sb="0" eb="2">
      <t>スズカ</t>
    </rPh>
    <phoneticPr fontId="20"/>
  </si>
  <si>
    <t>久居</t>
    <rPh sb="0" eb="2">
      <t>ヒサイ</t>
    </rPh>
    <phoneticPr fontId="20"/>
  </si>
  <si>
    <t>学校名番号</t>
    <rPh sb="0" eb="3">
      <t>ガッコウメイ</t>
    </rPh>
    <rPh sb="3" eb="5">
      <t>バンゴウ</t>
    </rPh>
    <phoneticPr fontId="20"/>
  </si>
  <si>
    <t>姓</t>
    <rPh sb="0" eb="1">
      <t>せい</t>
    </rPh>
    <phoneticPr fontId="20" type="Hiragana"/>
  </si>
  <si>
    <t>名</t>
    <rPh sb="0" eb="1">
      <t>な</t>
    </rPh>
    <phoneticPr fontId="20" type="Hiragana"/>
  </si>
  <si>
    <t>姓フリガナ</t>
    <rPh sb="0" eb="1">
      <t>せい</t>
    </rPh>
    <phoneticPr fontId="20" type="Hiragana"/>
  </si>
  <si>
    <t>名フリガナ</t>
    <rPh sb="0" eb="1">
      <t>な</t>
    </rPh>
    <phoneticPr fontId="20" type="Hiragana"/>
  </si>
  <si>
    <t>生年月日</t>
    <rPh sb="0" eb="2">
      <t>せいねん</t>
    </rPh>
    <rPh sb="2" eb="4">
      <t>がっぴ</t>
    </rPh>
    <phoneticPr fontId="20" type="Hiragana"/>
  </si>
  <si>
    <t>県</t>
    <rPh sb="0" eb="1">
      <t>けん</t>
    </rPh>
    <phoneticPr fontId="20" type="Hiragana"/>
  </si>
  <si>
    <t>学校名（略）</t>
    <rPh sb="0" eb="3">
      <t>がっこうめい</t>
    </rPh>
    <rPh sb="4" eb="5">
      <t>りゃく</t>
    </rPh>
    <phoneticPr fontId="20" type="Hiragana"/>
  </si>
  <si>
    <t>学年</t>
    <rPh sb="0" eb="2">
      <t>がくねん</t>
    </rPh>
    <phoneticPr fontId="20" type="Hiragana"/>
  </si>
  <si>
    <t>性別</t>
    <rPh sb="0" eb="2">
      <t>せいべつ</t>
    </rPh>
    <phoneticPr fontId="20" type="Hiragana"/>
  </si>
  <si>
    <t xml:space="preserve"> </t>
  </si>
  <si>
    <t xml:space="preserve"> </t>
    <phoneticPr fontId="20"/>
  </si>
  <si>
    <t>教員</t>
  </si>
  <si>
    <t>稲生</t>
    <rPh sb="0" eb="2">
      <t>イノウ</t>
    </rPh>
    <phoneticPr fontId="20"/>
  </si>
  <si>
    <t>三重県立稲生高等学校</t>
    <rPh sb="0" eb="4">
      <t>ミエケンリツ</t>
    </rPh>
    <rPh sb="4" eb="6">
      <t>イノウ</t>
    </rPh>
    <rPh sb="6" eb="8">
      <t>コウトウ</t>
    </rPh>
    <rPh sb="8" eb="10">
      <t>ガッコウ</t>
    </rPh>
    <phoneticPr fontId="20"/>
  </si>
  <si>
    <t>志摩</t>
    <rPh sb="0" eb="2">
      <t>シマ</t>
    </rPh>
    <phoneticPr fontId="20"/>
  </si>
  <si>
    <t>三重県立志摩高等学校</t>
    <rPh sb="0" eb="4">
      <t>ミエケンリツ</t>
    </rPh>
    <rPh sb="4" eb="6">
      <t>シマ</t>
    </rPh>
    <rPh sb="6" eb="8">
      <t>コウトウ</t>
    </rPh>
    <rPh sb="8" eb="10">
      <t>ガッコウ</t>
    </rPh>
    <phoneticPr fontId="20"/>
  </si>
  <si>
    <t>四日市メリノール学院中学校</t>
    <rPh sb="0" eb="3">
      <t>ヨッカイチ</t>
    </rPh>
    <rPh sb="8" eb="13">
      <t>ガクインチュウガッコウ</t>
    </rPh>
    <phoneticPr fontId="20"/>
  </si>
  <si>
    <t>外部職員</t>
    <rPh sb="0" eb="2">
      <t>ガイブ</t>
    </rPh>
    <rPh sb="2" eb="4">
      <t>ショクイン</t>
    </rPh>
    <phoneticPr fontId="20"/>
  </si>
  <si>
    <t>全国中学校ゴルフ選手権春季大会三重県予選</t>
    <rPh sb="0" eb="2">
      <t>ゼンコク</t>
    </rPh>
    <rPh sb="2" eb="5">
      <t>チュウガッコウ</t>
    </rPh>
    <rPh sb="8" eb="11">
      <t>センシュケン</t>
    </rPh>
    <rPh sb="11" eb="13">
      <t>シュンキ</t>
    </rPh>
    <rPh sb="13" eb="15">
      <t>タイカイ</t>
    </rPh>
    <rPh sb="15" eb="18">
      <t>ミエケン</t>
    </rPh>
    <rPh sb="18" eb="20">
      <t>ヨセン</t>
    </rPh>
    <phoneticPr fontId="20"/>
  </si>
  <si>
    <t>※指定ラウンド欄：　選手と一緒にコースに入る　⇒◆　　選手と一緒にラウンドする（有料）　⇒○</t>
    <rPh sb="1" eb="3">
      <t>シテイ</t>
    </rPh>
    <rPh sb="7" eb="8">
      <t>ラン</t>
    </rPh>
    <rPh sb="10" eb="12">
      <t>センシュ</t>
    </rPh>
    <rPh sb="13" eb="15">
      <t>イッショ</t>
    </rPh>
    <rPh sb="20" eb="21">
      <t>ハイ</t>
    </rPh>
    <rPh sb="27" eb="29">
      <t>センシュ</t>
    </rPh>
    <rPh sb="30" eb="32">
      <t>イッショ</t>
    </rPh>
    <rPh sb="40" eb="42">
      <t>ユウリョウ</t>
    </rPh>
    <phoneticPr fontId="20"/>
  </si>
  <si>
    <t>使い方</t>
    <rPh sb="0" eb="1">
      <t>ツカ</t>
    </rPh>
    <rPh sb="2" eb="3">
      <t>カタ</t>
    </rPh>
    <phoneticPr fontId="20"/>
  </si>
  <si>
    <t>１．学校名のセルをクリック</t>
    <rPh sb="2" eb="5">
      <t>ガッコウメイ</t>
    </rPh>
    <phoneticPr fontId="20"/>
  </si>
  <si>
    <t>２．セル横の▼印をクリック</t>
    <rPh sb="4" eb="5">
      <t>ヨコ</t>
    </rPh>
    <rPh sb="7" eb="8">
      <t>ジルシ</t>
    </rPh>
    <phoneticPr fontId="20"/>
  </si>
  <si>
    <t>３．自分の学校を選択する</t>
    <rPh sb="2" eb="4">
      <t>ジブン</t>
    </rPh>
    <rPh sb="5" eb="7">
      <t>ガッコウ</t>
    </rPh>
    <rPh sb="8" eb="10">
      <t>センタク</t>
    </rPh>
    <phoneticPr fontId="20"/>
  </si>
  <si>
    <t>４．選手の名前が表示される</t>
    <rPh sb="2" eb="4">
      <t>センシュ</t>
    </rPh>
    <rPh sb="5" eb="7">
      <t>ナマエ</t>
    </rPh>
    <rPh sb="8" eb="10">
      <t>ヒョウジ</t>
    </rPh>
    <phoneticPr fontId="20"/>
  </si>
  <si>
    <t>５．参加する選手の参加欄に○を入力する</t>
    <rPh sb="2" eb="4">
      <t>サンカ</t>
    </rPh>
    <rPh sb="6" eb="8">
      <t>センシュ</t>
    </rPh>
    <rPh sb="9" eb="11">
      <t>サンカ</t>
    </rPh>
    <rPh sb="11" eb="12">
      <t>ラン</t>
    </rPh>
    <rPh sb="15" eb="17">
      <t>ニュウリョク</t>
    </rPh>
    <phoneticPr fontId="20"/>
  </si>
  <si>
    <t>６．参加する選手のランクを入力する</t>
    <rPh sb="2" eb="4">
      <t>サンカ</t>
    </rPh>
    <rPh sb="6" eb="8">
      <t>センシュ</t>
    </rPh>
    <rPh sb="13" eb="15">
      <t>ニュウリョク</t>
    </rPh>
    <phoneticPr fontId="20"/>
  </si>
  <si>
    <t>７，新規加盟者は下の欄に入力する</t>
    <rPh sb="2" eb="4">
      <t>シンキ</t>
    </rPh>
    <rPh sb="4" eb="7">
      <t>カメイシャ</t>
    </rPh>
    <rPh sb="8" eb="9">
      <t>シタ</t>
    </rPh>
    <rPh sb="10" eb="11">
      <t>ラン</t>
    </rPh>
    <rPh sb="12" eb="14">
      <t>ニュウリョク</t>
    </rPh>
    <phoneticPr fontId="20"/>
  </si>
  <si>
    <t>８．大会申込書のシートを開く</t>
    <rPh sb="2" eb="4">
      <t>タイカイ</t>
    </rPh>
    <rPh sb="4" eb="6">
      <t>モウシコミ</t>
    </rPh>
    <rPh sb="6" eb="7">
      <t>ショ</t>
    </rPh>
    <rPh sb="12" eb="13">
      <t>ヒラ</t>
    </rPh>
    <phoneticPr fontId="20"/>
  </si>
  <si>
    <t>９．大会申込書の記載者名を入力する</t>
    <rPh sb="2" eb="4">
      <t>タイカイ</t>
    </rPh>
    <rPh sb="4" eb="7">
      <t>モウシコミショ</t>
    </rPh>
    <rPh sb="8" eb="11">
      <t>キサイシャ</t>
    </rPh>
    <rPh sb="11" eb="12">
      <t>メイ</t>
    </rPh>
    <rPh sb="13" eb="15">
      <t>ニュウリョク</t>
    </rPh>
    <phoneticPr fontId="20"/>
  </si>
  <si>
    <t>１０．大会申込書の大会運営引率者名を入力する</t>
    <rPh sb="3" eb="5">
      <t>タイカイ</t>
    </rPh>
    <rPh sb="5" eb="8">
      <t>モウシコミショ</t>
    </rPh>
    <rPh sb="9" eb="11">
      <t>タイカイ</t>
    </rPh>
    <rPh sb="11" eb="13">
      <t>ウンエイ</t>
    </rPh>
    <rPh sb="13" eb="16">
      <t>インソツシャ</t>
    </rPh>
    <rPh sb="16" eb="17">
      <t>メイ</t>
    </rPh>
    <rPh sb="18" eb="20">
      <t>ニュウリョク</t>
    </rPh>
    <phoneticPr fontId="20"/>
  </si>
  <si>
    <t>１１．大会申込書の指定ラウンド欄を入力する</t>
    <rPh sb="3" eb="5">
      <t>タイカイ</t>
    </rPh>
    <rPh sb="5" eb="8">
      <t>モウシコミショ</t>
    </rPh>
    <rPh sb="9" eb="11">
      <t>シテイ</t>
    </rPh>
    <rPh sb="15" eb="16">
      <t>ラン</t>
    </rPh>
    <rPh sb="17" eb="19">
      <t>ニュウリョク</t>
    </rPh>
    <phoneticPr fontId="20"/>
  </si>
  <si>
    <t>１２．指定ラウンドをしない選手は別途連絡すること。</t>
    <rPh sb="3" eb="5">
      <t>シテイ</t>
    </rPh>
    <rPh sb="13" eb="15">
      <t>センシュ</t>
    </rPh>
    <rPh sb="16" eb="18">
      <t>ベット</t>
    </rPh>
    <rPh sb="18" eb="20">
      <t>レンラク</t>
    </rPh>
    <phoneticPr fontId="20"/>
  </si>
  <si>
    <t>三重県立四日市工業高等学校</t>
    <phoneticPr fontId="20"/>
  </si>
  <si>
    <t>近畿大学工業高等専門学校</t>
    <phoneticPr fontId="20"/>
  </si>
  <si>
    <t>三重高等学校</t>
    <phoneticPr fontId="20"/>
  </si>
  <si>
    <t>令和</t>
    <rPh sb="0" eb="2">
      <t>レイワ</t>
    </rPh>
    <phoneticPr fontId="20"/>
  </si>
  <si>
    <t>倉田　裕司</t>
    <phoneticPr fontId="20"/>
  </si>
  <si>
    <t>①</t>
  </si>
  <si>
    <t>生年月日</t>
    <rPh sb="0" eb="2">
      <t>セイネン</t>
    </rPh>
    <rPh sb="2" eb="4">
      <t>ガッピ</t>
    </rPh>
    <phoneticPr fontId="20"/>
  </si>
  <si>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20"/>
  </si>
  <si>
    <t>利　用　者　　</t>
    <rPh sb="0" eb="1">
      <t>リ</t>
    </rPh>
    <rPh sb="2" eb="3">
      <t>ヨウ</t>
    </rPh>
    <rPh sb="4" eb="5">
      <t>シャ</t>
    </rPh>
    <phoneticPr fontId="20"/>
  </si>
  <si>
    <t>※学校名を選択できます。</t>
    <rPh sb="1" eb="3">
      <t>ガッコウ</t>
    </rPh>
    <rPh sb="3" eb="4">
      <t>メイ</t>
    </rPh>
    <rPh sb="5" eb="7">
      <t>センタク</t>
    </rPh>
    <phoneticPr fontId="20"/>
  </si>
  <si>
    <t>責任者名</t>
    <rPh sb="0" eb="3">
      <t>セキニンシャ</t>
    </rPh>
    <rPh sb="3" eb="4">
      <t>メイ</t>
    </rPh>
    <phoneticPr fontId="20"/>
  </si>
  <si>
    <t>※責任者は学校顧問または学校長名</t>
    <rPh sb="1" eb="4">
      <t>セキニンシャ</t>
    </rPh>
    <rPh sb="5" eb="7">
      <t>ガッコウ</t>
    </rPh>
    <rPh sb="7" eb="9">
      <t>コモン</t>
    </rPh>
    <rPh sb="12" eb="15">
      <t>ガッコウチョウ</t>
    </rPh>
    <rPh sb="15" eb="16">
      <t>メイ</t>
    </rPh>
    <phoneticPr fontId="20"/>
  </si>
  <si>
    <t>利用人員</t>
    <rPh sb="0" eb="2">
      <t>リヨウ</t>
    </rPh>
    <rPh sb="2" eb="4">
      <t>ジンイン</t>
    </rPh>
    <phoneticPr fontId="20"/>
  </si>
  <si>
    <t>人</t>
    <rPh sb="0" eb="1">
      <t>ニン</t>
    </rPh>
    <phoneticPr fontId="20"/>
  </si>
  <si>
    <t>※利用人員は利用期間中の１日の最大人数</t>
    <rPh sb="1" eb="3">
      <t>リヨウ</t>
    </rPh>
    <rPh sb="3" eb="5">
      <t>ジンイン</t>
    </rPh>
    <rPh sb="6" eb="8">
      <t>リヨウ</t>
    </rPh>
    <rPh sb="8" eb="11">
      <t>キカンチュウ</t>
    </rPh>
    <rPh sb="13" eb="14">
      <t>ニチ</t>
    </rPh>
    <rPh sb="15" eb="17">
      <t>サイダイ</t>
    </rPh>
    <rPh sb="17" eb="19">
      <t>ニンズウ</t>
    </rPh>
    <phoneticPr fontId="20"/>
  </si>
  <si>
    <t>利用の</t>
    <rPh sb="0" eb="2">
      <t>リヨウ</t>
    </rPh>
    <phoneticPr fontId="20"/>
  </si>
  <si>
    <t>目的</t>
    <rPh sb="0" eb="2">
      <t>モクテキ</t>
    </rPh>
    <phoneticPr fontId="20"/>
  </si>
  <si>
    <t>　　1.　学校における保健体育科目の実技</t>
    <rPh sb="5" eb="7">
      <t>ガッコウ</t>
    </rPh>
    <rPh sb="11" eb="13">
      <t>ホケン</t>
    </rPh>
    <rPh sb="13" eb="15">
      <t>タイイク</t>
    </rPh>
    <rPh sb="15" eb="17">
      <t>カモク</t>
    </rPh>
    <rPh sb="18" eb="20">
      <t>ジツギ</t>
    </rPh>
    <phoneticPr fontId="20"/>
  </si>
  <si>
    <t>　　2.　学校の公認の課外活動</t>
    <rPh sb="5" eb="7">
      <t>ガッコウ</t>
    </rPh>
    <rPh sb="8" eb="10">
      <t>コウニン</t>
    </rPh>
    <rPh sb="11" eb="13">
      <t>カガイ</t>
    </rPh>
    <rPh sb="13" eb="15">
      <t>カツドウ</t>
    </rPh>
    <phoneticPr fontId="20"/>
  </si>
  <si>
    <t>　　3.　その他（　　 　　　   　　　    　　　  　　　　　　　　　　　　　　　　　　　　　　　　　　　）</t>
    <rPh sb="7" eb="8">
      <t>タ</t>
    </rPh>
    <phoneticPr fontId="20"/>
  </si>
  <si>
    <t>使用する</t>
    <rPh sb="0" eb="2">
      <t>シヨウ</t>
    </rPh>
    <phoneticPr fontId="20"/>
  </si>
  <si>
    <t>期間</t>
    <rPh sb="0" eb="2">
      <t>キカン</t>
    </rPh>
    <phoneticPr fontId="20"/>
  </si>
  <si>
    <t>から</t>
    <phoneticPr fontId="20"/>
  </si>
  <si>
    <t>※利用年月日を入力ください。</t>
    <rPh sb="1" eb="3">
      <t>リヨウ</t>
    </rPh>
    <rPh sb="3" eb="6">
      <t>ネンガッピ</t>
    </rPh>
    <rPh sb="7" eb="9">
      <t>ニュウリョク</t>
    </rPh>
    <phoneticPr fontId="20"/>
  </si>
  <si>
    <t>まで</t>
    <phoneticPr fontId="20"/>
  </si>
  <si>
    <t>日間</t>
    <rPh sb="0" eb="2">
      <t>ニチカン</t>
    </rPh>
    <phoneticPr fontId="20"/>
  </si>
  <si>
    <t>※利用日数を入力ください。</t>
    <rPh sb="1" eb="3">
      <t>リヨウ</t>
    </rPh>
    <rPh sb="3" eb="5">
      <t>ニッスウ</t>
    </rPh>
    <rPh sb="6" eb="8">
      <t>ニュウリョク</t>
    </rPh>
    <phoneticPr fontId="20"/>
  </si>
  <si>
    <t>利用する</t>
    <rPh sb="0" eb="2">
      <t>リヨウ</t>
    </rPh>
    <phoneticPr fontId="20"/>
  </si>
  <si>
    <t>ゴルフ場</t>
    <rPh sb="3" eb="4">
      <t>ジョウ</t>
    </rPh>
    <phoneticPr fontId="20"/>
  </si>
  <si>
    <t>所在地</t>
    <rPh sb="0" eb="3">
      <t>ショザイチ</t>
    </rPh>
    <phoneticPr fontId="20"/>
  </si>
  <si>
    <t>名称</t>
    <rPh sb="0" eb="2">
      <t>メイショウ</t>
    </rPh>
    <phoneticPr fontId="20"/>
  </si>
  <si>
    <t>※ゴルフ場名を選択すれば住所が入ります。</t>
    <rPh sb="4" eb="5">
      <t>ジョウ</t>
    </rPh>
    <rPh sb="5" eb="6">
      <t>メイ</t>
    </rPh>
    <rPh sb="7" eb="9">
      <t>センタク</t>
    </rPh>
    <rPh sb="12" eb="14">
      <t>ジュウショ</t>
    </rPh>
    <rPh sb="15" eb="16">
      <t>ハイ</t>
    </rPh>
    <phoneticPr fontId="20"/>
  </si>
  <si>
    <t>上記のとおり証明します。</t>
    <rPh sb="0" eb="2">
      <t>ジョウキ</t>
    </rPh>
    <rPh sb="6" eb="8">
      <t>ショウメイ</t>
    </rPh>
    <phoneticPr fontId="20"/>
  </si>
  <si>
    <t>ココパリゾートクラブ　白山ヴィレッジゴルフコース</t>
    <rPh sb="11" eb="13">
      <t>ハクサン</t>
    </rPh>
    <phoneticPr fontId="20"/>
  </si>
  <si>
    <t>ココパリゾートクラブ</t>
    <phoneticPr fontId="20"/>
  </si>
  <si>
    <t>白山ヴィレッジゴルフコース</t>
    <rPh sb="0" eb="2">
      <t>ハクサン</t>
    </rPh>
    <phoneticPr fontId="20"/>
  </si>
  <si>
    <t>三重県津市白山町川口6262</t>
    <phoneticPr fontId="20"/>
  </si>
  <si>
    <t>伊勢中川カントリークラブ</t>
    <rPh sb="0" eb="2">
      <t>イセ</t>
    </rPh>
    <rPh sb="2" eb="4">
      <t>ナカガワ</t>
    </rPh>
    <phoneticPr fontId="20"/>
  </si>
  <si>
    <t>三重県津市一志町井生1743-2</t>
    <phoneticPr fontId="20"/>
  </si>
  <si>
    <t>ココパリゾートクラブ　三重白山ゴルフコース</t>
    <rPh sb="11" eb="13">
      <t>ミエ</t>
    </rPh>
    <rPh sb="13" eb="15">
      <t>ハクサン</t>
    </rPh>
    <phoneticPr fontId="20"/>
  </si>
  <si>
    <t>三重白山ゴルフコース</t>
    <rPh sb="0" eb="2">
      <t>ミエ</t>
    </rPh>
    <rPh sb="2" eb="4">
      <t>ハクサン</t>
    </rPh>
    <phoneticPr fontId="20"/>
  </si>
  <si>
    <t>三重県津市白山町川口4907</t>
    <phoneticPr fontId="20"/>
  </si>
  <si>
    <t>特別徴収義務者</t>
    <rPh sb="0" eb="2">
      <t>トクベツ</t>
    </rPh>
    <rPh sb="2" eb="4">
      <t>チョウシュウ</t>
    </rPh>
    <rPh sb="4" eb="7">
      <t>ギムシャ</t>
    </rPh>
    <phoneticPr fontId="20"/>
  </si>
  <si>
    <t>鈴峰ゴルフ倶楽部</t>
    <rPh sb="0" eb="1">
      <t>スズ</t>
    </rPh>
    <rPh sb="1" eb="2">
      <t>ミネ</t>
    </rPh>
    <rPh sb="5" eb="8">
      <t>クラブ</t>
    </rPh>
    <phoneticPr fontId="20"/>
  </si>
  <si>
    <t>三重県鈴鹿市伊船町151-1</t>
    <rPh sb="0" eb="3">
      <t>ミエケン</t>
    </rPh>
    <rPh sb="3" eb="6">
      <t>スズカシ</t>
    </rPh>
    <phoneticPr fontId="20"/>
  </si>
  <si>
    <t>島ヶ原カントリークラブ</t>
    <phoneticPr fontId="20"/>
  </si>
  <si>
    <t>島ヶ原カントリークラブ</t>
  </si>
  <si>
    <t>三重県伊賀市島ヶ原8300</t>
    <rPh sb="0" eb="3">
      <t>ミエケン</t>
    </rPh>
    <phoneticPr fontId="20"/>
  </si>
  <si>
    <t>中日カントリークラブ</t>
    <phoneticPr fontId="20"/>
  </si>
  <si>
    <t>中日カントリークラブ</t>
  </si>
  <si>
    <t>三重県鈴鹿市東庄内町上宮代1447</t>
    <rPh sb="0" eb="3">
      <t>ミエケン</t>
    </rPh>
    <phoneticPr fontId="20"/>
  </si>
  <si>
    <t>三重県津市白山町八対野2739</t>
  </si>
  <si>
    <t>住所</t>
    <rPh sb="0" eb="2">
      <t>ジュウショ</t>
    </rPh>
    <phoneticPr fontId="20"/>
  </si>
  <si>
    <t>三重県名張市春日丘７－１</t>
  </si>
  <si>
    <t>三重県伊賀市下神戸２７５６</t>
  </si>
  <si>
    <t>三重県桑名市野田5丁目3‐12</t>
    <rPh sb="0" eb="3">
      <t>ミエケン</t>
    </rPh>
    <phoneticPr fontId="20"/>
  </si>
  <si>
    <t>三重県伊賀市緑ヶ丘西町２２７０－１</t>
    <rPh sb="0" eb="3">
      <t>ミエケン</t>
    </rPh>
    <phoneticPr fontId="20"/>
  </si>
  <si>
    <t>三重県いなべ市員弁町御薗632番地</t>
    <rPh sb="0" eb="3">
      <t>ミエケン</t>
    </rPh>
    <phoneticPr fontId="20"/>
  </si>
  <si>
    <t>学校長名</t>
    <rPh sb="0" eb="3">
      <t>ガッコウチョウ</t>
    </rPh>
    <rPh sb="3" eb="4">
      <t>メイ</t>
    </rPh>
    <phoneticPr fontId="20"/>
  </si>
  <si>
    <t>三重県四日市市日永東３－４－６３</t>
    <rPh sb="0" eb="3">
      <t>ミエケン</t>
    </rPh>
    <phoneticPr fontId="20"/>
  </si>
  <si>
    <t>㊞</t>
    <phoneticPr fontId="20"/>
  </si>
  <si>
    <t>三重県四日市市河原田町2847番地</t>
  </si>
  <si>
    <t>三重県松阪市久保町１２３２</t>
    <rPh sb="0" eb="3">
      <t>ミエケン</t>
    </rPh>
    <phoneticPr fontId="20"/>
  </si>
  <si>
    <t>備　考</t>
    <rPh sb="0" eb="1">
      <t>ソナエ</t>
    </rPh>
    <rPh sb="2" eb="3">
      <t>コウ</t>
    </rPh>
    <phoneticPr fontId="20"/>
  </si>
  <si>
    <t>四日市メリノール学院高等学校</t>
    <rPh sb="0" eb="3">
      <t>ヨッカイチ</t>
    </rPh>
    <rPh sb="8" eb="10">
      <t>ガクイン</t>
    </rPh>
    <rPh sb="10" eb="12">
      <t>コウトウ</t>
    </rPh>
    <rPh sb="12" eb="14">
      <t>ガッコウ</t>
    </rPh>
    <phoneticPr fontId="20"/>
  </si>
  <si>
    <t>三重県四日市市平尾町２８００</t>
    <rPh sb="0" eb="3">
      <t>ミエケン</t>
    </rPh>
    <phoneticPr fontId="20"/>
  </si>
  <si>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20"/>
  </si>
  <si>
    <t>｢利用の目的｣欄は、数字を○でかこむこと。</t>
    <rPh sb="1" eb="3">
      <t>リヨウ</t>
    </rPh>
    <rPh sb="4" eb="6">
      <t>モクテキ</t>
    </rPh>
    <rPh sb="7" eb="8">
      <t>ラン</t>
    </rPh>
    <rPh sb="10" eb="12">
      <t>スウジ</t>
    </rPh>
    <phoneticPr fontId="20"/>
  </si>
  <si>
    <t>津田学園中学校</t>
  </si>
  <si>
    <t>三重県桑名市野田5丁目3‐12</t>
    <rPh sb="0" eb="3">
      <t>ミエケン</t>
    </rPh>
    <phoneticPr fontId="20"/>
  </si>
  <si>
    <t>証明書は、利用の日までにゴルフ場あてに提出すること。</t>
    <rPh sb="0" eb="2">
      <t>ショウメイ</t>
    </rPh>
    <rPh sb="2" eb="3">
      <t>ショ</t>
    </rPh>
    <rPh sb="5" eb="7">
      <t>リヨウ</t>
    </rPh>
    <rPh sb="8" eb="9">
      <t>ニチ</t>
    </rPh>
    <rPh sb="15" eb="16">
      <t>ジョウ</t>
    </rPh>
    <rPh sb="19" eb="21">
      <t>テイシュツ</t>
    </rPh>
    <phoneticPr fontId="20"/>
  </si>
  <si>
    <t>四日市メリノール学院中学校</t>
    <rPh sb="0" eb="3">
      <t>ヨッカイチ</t>
    </rPh>
    <rPh sb="8" eb="10">
      <t>ガクイン</t>
    </rPh>
    <rPh sb="10" eb="13">
      <t>チュウガッコウ</t>
    </rPh>
    <phoneticPr fontId="20"/>
  </si>
  <si>
    <t>ゴルフ場利用税非課税申請書（利用者一覧表）</t>
    <rPh sb="3" eb="4">
      <t>ジョウ</t>
    </rPh>
    <rPh sb="4" eb="6">
      <t>リヨウ</t>
    </rPh>
    <rPh sb="6" eb="7">
      <t>ゼイ</t>
    </rPh>
    <rPh sb="7" eb="10">
      <t>ヒカゼイ</t>
    </rPh>
    <rPh sb="10" eb="12">
      <t>シンセイ</t>
    </rPh>
    <rPh sb="12" eb="13">
      <t>ショ</t>
    </rPh>
    <phoneticPr fontId="20"/>
  </si>
  <si>
    <t>利用日</t>
    <rPh sb="0" eb="3">
      <t>リヨウビ</t>
    </rPh>
    <phoneticPr fontId="20"/>
  </si>
  <si>
    <t>氏　　　名</t>
    <rPh sb="0" eb="1">
      <t>シ</t>
    </rPh>
    <rPh sb="4" eb="5">
      <t>メイ</t>
    </rPh>
    <phoneticPr fontId="20"/>
  </si>
  <si>
    <t>生年月日・年齢</t>
    <rPh sb="0" eb="2">
      <t>セイネン</t>
    </rPh>
    <rPh sb="2" eb="4">
      <t>ガッピ</t>
    </rPh>
    <rPh sb="5" eb="7">
      <t>ネンレイ</t>
    </rPh>
    <phoneticPr fontId="20"/>
  </si>
  <si>
    <t>種別</t>
    <rPh sb="0" eb="2">
      <t>シュベツ</t>
    </rPh>
    <phoneticPr fontId="20"/>
  </si>
  <si>
    <t>学部</t>
    <rPh sb="0" eb="2">
      <t>ガクブ</t>
    </rPh>
    <phoneticPr fontId="20"/>
  </si>
  <si>
    <t>証明書の種類および番号</t>
    <rPh sb="0" eb="2">
      <t>ショウメイ</t>
    </rPh>
    <rPh sb="2" eb="3">
      <t>ショ</t>
    </rPh>
    <rPh sb="4" eb="6">
      <t>シュルイ</t>
    </rPh>
    <rPh sb="9" eb="11">
      <t>バンゴウ</t>
    </rPh>
    <phoneticPr fontId="20"/>
  </si>
  <si>
    <t>電話番号</t>
    <rPh sb="0" eb="2">
      <t>デンワ</t>
    </rPh>
    <rPh sb="2" eb="4">
      <t>バンゴウ</t>
    </rPh>
    <phoneticPr fontId="20"/>
  </si>
  <si>
    <t>住　　　　　　所</t>
    <rPh sb="0" eb="1">
      <t>ジュウ</t>
    </rPh>
    <rPh sb="7" eb="8">
      <t>ショ</t>
    </rPh>
    <phoneticPr fontId="20"/>
  </si>
  <si>
    <t>（学科）</t>
    <rPh sb="1" eb="3">
      <t>ガッカ</t>
    </rPh>
    <phoneticPr fontId="20"/>
  </si>
  <si>
    <t>種　　類</t>
    <rPh sb="0" eb="1">
      <t>タネ</t>
    </rPh>
    <rPh sb="3" eb="4">
      <t>タグイ</t>
    </rPh>
    <phoneticPr fontId="20"/>
  </si>
  <si>
    <t>番　　号</t>
    <rPh sb="0" eb="1">
      <t>バン</t>
    </rPh>
    <rPh sb="3" eb="4">
      <t>ゴウ</t>
    </rPh>
    <phoneticPr fontId="20"/>
  </si>
  <si>
    <t>注意　：　1</t>
    <rPh sb="0" eb="2">
      <t>チュウイ</t>
    </rPh>
    <phoneticPr fontId="20"/>
  </si>
  <si>
    <t>　｢年齢｣欄には、利用日現在の年齢を記載してください。</t>
    <rPh sb="2" eb="4">
      <t>ネンレイ</t>
    </rPh>
    <rPh sb="5" eb="6">
      <t>ラン</t>
    </rPh>
    <rPh sb="9" eb="12">
      <t>リヨウビ</t>
    </rPh>
    <rPh sb="12" eb="14">
      <t>ゲンザイ</t>
    </rPh>
    <rPh sb="15" eb="17">
      <t>ネンレイ</t>
    </rPh>
    <rPh sb="18" eb="20">
      <t>キサイ</t>
    </rPh>
    <phoneticPr fontId="20"/>
  </si>
  <si>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20"/>
  </si>
  <si>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20"/>
  </si>
  <si>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20"/>
  </si>
  <si>
    <t>　健康保険証にあっては、当該証明書の具体的な名称など証明書の種類が特定できるように記載してください。</t>
    <phoneticPr fontId="20"/>
  </si>
  <si>
    <t>申請内容に偽りのないことを誓約します。</t>
    <rPh sb="0" eb="2">
      <t>シンセイ</t>
    </rPh>
    <rPh sb="2" eb="4">
      <t>ナイヨウ</t>
    </rPh>
    <rPh sb="5" eb="6">
      <t>イツワ</t>
    </rPh>
    <rPh sb="13" eb="15">
      <t>セイヤク</t>
    </rPh>
    <phoneticPr fontId="20"/>
  </si>
  <si>
    <t>引率者署名（自署）</t>
    <rPh sb="0" eb="3">
      <t>インソツシャ</t>
    </rPh>
    <rPh sb="3" eb="5">
      <t>ショメイ</t>
    </rPh>
    <rPh sb="6" eb="8">
      <t>ジショ</t>
    </rPh>
    <phoneticPr fontId="20"/>
  </si>
  <si>
    <t>青山高等学校</t>
    <phoneticPr fontId="20"/>
  </si>
  <si>
    <t>桜丘高等学校</t>
    <phoneticPr fontId="20"/>
  </si>
  <si>
    <t>三重県立四日市農芸高等学校</t>
    <rPh sb="7" eb="9">
      <t>ノウゲイ</t>
    </rPh>
    <phoneticPr fontId="20"/>
  </si>
  <si>
    <t>有城　千穂</t>
  </si>
  <si>
    <t>細見　明典</t>
  </si>
  <si>
    <t>三重高等学校</t>
  </si>
  <si>
    <t>三重県立いなべ総合学園高等学校</t>
  </si>
  <si>
    <t>向陽台高等学校古川学園キャンパス</t>
    <rPh sb="0" eb="3">
      <t>コウヨウダイ</t>
    </rPh>
    <rPh sb="3" eb="5">
      <t>コウトウ</t>
    </rPh>
    <rPh sb="5" eb="7">
      <t>ガッコウ</t>
    </rPh>
    <rPh sb="7" eb="9">
      <t>フルカワ</t>
    </rPh>
    <rPh sb="9" eb="11">
      <t>ガクエン</t>
    </rPh>
    <phoneticPr fontId="2"/>
  </si>
  <si>
    <t>古川学園</t>
    <rPh sb="0" eb="2">
      <t>フルカワ</t>
    </rPh>
    <rPh sb="2" eb="4">
      <t>ガクエン</t>
    </rPh>
    <phoneticPr fontId="20"/>
  </si>
  <si>
    <t>古川　隆</t>
  </si>
  <si>
    <t>ミエライスカップ三重テレビジュニアゴルフ大会</t>
    <rPh sb="8" eb="10">
      <t>ミエ</t>
    </rPh>
    <phoneticPr fontId="20"/>
  </si>
  <si>
    <t>飛鳥未来</t>
    <rPh sb="0" eb="2">
      <t>アスカ</t>
    </rPh>
    <rPh sb="2" eb="4">
      <t>ミライ</t>
    </rPh>
    <phoneticPr fontId="20"/>
  </si>
  <si>
    <t>飛鳥未来高等学校</t>
    <rPh sb="0" eb="2">
      <t>アスカ</t>
    </rPh>
    <rPh sb="2" eb="4">
      <t>ミライ</t>
    </rPh>
    <rPh sb="4" eb="8">
      <t>コウトウガッコウ</t>
    </rPh>
    <phoneticPr fontId="20"/>
  </si>
  <si>
    <t>全国中学校・高等学校ゴルフ選手権</t>
    <rPh sb="0" eb="2">
      <t>ゼンコク</t>
    </rPh>
    <rPh sb="2" eb="5">
      <t>チュウガッコウ</t>
    </rPh>
    <rPh sb="6" eb="8">
      <t>コウトウ</t>
    </rPh>
    <rPh sb="8" eb="10">
      <t>ガッコウ</t>
    </rPh>
    <rPh sb="13" eb="16">
      <t>センシュケン</t>
    </rPh>
    <phoneticPr fontId="20"/>
  </si>
  <si>
    <t>飛鳥未来高等学校</t>
    <rPh sb="0" eb="2">
      <t>アスカ</t>
    </rPh>
    <rPh sb="2" eb="4">
      <t>ミライ</t>
    </rPh>
    <rPh sb="4" eb="6">
      <t>コウトウ</t>
    </rPh>
    <rPh sb="6" eb="8">
      <t>ガッコウ</t>
    </rPh>
    <phoneticPr fontId="20"/>
  </si>
  <si>
    <t>謙成</t>
  </si>
  <si>
    <t>アベ　</t>
  </si>
  <si>
    <t>ケンジョウ</t>
  </si>
  <si>
    <t>三重県</t>
  </si>
  <si>
    <t>津田学園</t>
  </si>
  <si>
    <t>悠悟</t>
  </si>
  <si>
    <t>コダマ</t>
  </si>
  <si>
    <t>ユウゴ</t>
  </si>
  <si>
    <t>綺良々</t>
  </si>
  <si>
    <t>ナカノ</t>
  </si>
  <si>
    <t>キララ</t>
  </si>
  <si>
    <t>瑠菜</t>
  </si>
  <si>
    <t>イケガヤ</t>
  </si>
  <si>
    <t>ルナ</t>
  </si>
  <si>
    <t>妃菜</t>
  </si>
  <si>
    <t>ウチダ</t>
  </si>
  <si>
    <t>ヒナ</t>
  </si>
  <si>
    <t>華鈴</t>
  </si>
  <si>
    <t>ハマベ</t>
  </si>
  <si>
    <t>カリン</t>
  </si>
  <si>
    <t>千乃</t>
  </si>
  <si>
    <t>イナバ</t>
  </si>
  <si>
    <t>チノ</t>
  </si>
  <si>
    <t>愛湖</t>
  </si>
  <si>
    <t>ウズキ</t>
  </si>
  <si>
    <t>アコ</t>
  </si>
  <si>
    <t>瑠奈</t>
  </si>
  <si>
    <t>ヤマモト</t>
  </si>
  <si>
    <t>翼</t>
  </si>
  <si>
    <t>サイトトウ</t>
  </si>
  <si>
    <t>ツバサ</t>
  </si>
  <si>
    <t>貴裕</t>
  </si>
  <si>
    <t>ワシノ</t>
  </si>
  <si>
    <t>タカヒロ</t>
  </si>
  <si>
    <t>千治</t>
  </si>
  <si>
    <t>イマオカ</t>
  </si>
  <si>
    <t>センジ</t>
  </si>
  <si>
    <t>琉翔</t>
  </si>
  <si>
    <t>ヒエイ</t>
  </si>
  <si>
    <t>ルシア</t>
  </si>
  <si>
    <t>翔輝</t>
  </si>
  <si>
    <t>シモジ</t>
  </si>
  <si>
    <t>ショウキ</t>
  </si>
  <si>
    <t>三重</t>
  </si>
  <si>
    <t>光</t>
  </si>
  <si>
    <t>ニシヤマ</t>
  </si>
  <si>
    <t>ヒカル</t>
  </si>
  <si>
    <t>流我</t>
  </si>
  <si>
    <t>サワダ</t>
  </si>
  <si>
    <t>リュウガ</t>
  </si>
  <si>
    <t>鳳也</t>
  </si>
  <si>
    <t>スエヨシ</t>
  </si>
  <si>
    <t>ホウヤ</t>
  </si>
  <si>
    <t>朔太郎</t>
  </si>
  <si>
    <t>カワハラ</t>
  </si>
  <si>
    <t>サクタロウ</t>
  </si>
  <si>
    <t>英留瑞</t>
  </si>
  <si>
    <t>シンミ</t>
  </si>
  <si>
    <t>エルス</t>
  </si>
  <si>
    <t>莉子</t>
  </si>
  <si>
    <t>ナガタ</t>
  </si>
  <si>
    <t>リコ</t>
  </si>
  <si>
    <t>宏高</t>
  </si>
  <si>
    <t>カナザワ</t>
  </si>
  <si>
    <t>ヒロタカ</t>
  </si>
  <si>
    <t>桜丘</t>
  </si>
  <si>
    <t>龍丞</t>
  </si>
  <si>
    <t>カンバラ</t>
  </si>
  <si>
    <t>リュウスケ</t>
  </si>
  <si>
    <t>駿輝</t>
  </si>
  <si>
    <t>タカハシ</t>
  </si>
  <si>
    <t>シュンキ</t>
  </si>
  <si>
    <t>睦</t>
  </si>
  <si>
    <t>イマニシ</t>
  </si>
  <si>
    <t>ムツミ</t>
  </si>
  <si>
    <t>陽向</t>
  </si>
  <si>
    <t>カジカワ</t>
  </si>
  <si>
    <t>ヒナタ</t>
  </si>
  <si>
    <t>輝生</t>
  </si>
  <si>
    <t>スギモト</t>
  </si>
  <si>
    <t>コウキ</t>
  </si>
  <si>
    <t>航成</t>
  </si>
  <si>
    <t>ナカオ</t>
  </si>
  <si>
    <t>コウセイ</t>
  </si>
  <si>
    <t>太陽</t>
  </si>
  <si>
    <t>マスダ</t>
  </si>
  <si>
    <t>タイヨウ</t>
  </si>
  <si>
    <t>伊賀白鳳</t>
  </si>
  <si>
    <t>侑士</t>
  </si>
  <si>
    <t>ヤブネ</t>
  </si>
  <si>
    <t>ユウシ</t>
  </si>
  <si>
    <t>風真</t>
  </si>
  <si>
    <t>オギノ</t>
  </si>
  <si>
    <t>フウマ</t>
  </si>
  <si>
    <t>敢大</t>
  </si>
  <si>
    <t>イシガキ</t>
  </si>
  <si>
    <t>カンタ</t>
  </si>
  <si>
    <t>珠侑</t>
  </si>
  <si>
    <t>シュウ</t>
  </si>
  <si>
    <t>虹陽</t>
  </si>
  <si>
    <t>モリ</t>
  </si>
  <si>
    <t>コウヨウ</t>
  </si>
  <si>
    <t>あにか</t>
  </si>
  <si>
    <t>ベッショ</t>
  </si>
  <si>
    <t>アニカ</t>
  </si>
  <si>
    <t>美優</t>
  </si>
  <si>
    <t>ヨシカワ</t>
  </si>
  <si>
    <t>ミユ</t>
  </si>
  <si>
    <t>さくら</t>
  </si>
  <si>
    <t>カメイ</t>
  </si>
  <si>
    <t>サクラ</t>
  </si>
  <si>
    <t>泰樹</t>
  </si>
  <si>
    <t>ニシ</t>
  </si>
  <si>
    <t>タイキ</t>
  </si>
  <si>
    <t>いなべ総合</t>
  </si>
  <si>
    <t>雄平</t>
  </si>
  <si>
    <t>アダチ</t>
  </si>
  <si>
    <t>ユウヘイ</t>
  </si>
  <si>
    <t>祥大</t>
  </si>
  <si>
    <t>マキノ</t>
  </si>
  <si>
    <t>ショウダイ</t>
  </si>
  <si>
    <t>蒼士郎</t>
  </si>
  <si>
    <t>ヤマダ</t>
  </si>
  <si>
    <t>ソウシロウ</t>
  </si>
  <si>
    <t>咲良</t>
  </si>
  <si>
    <t>イッシキ</t>
  </si>
  <si>
    <t>サラ</t>
  </si>
  <si>
    <t>梨咲</t>
  </si>
  <si>
    <t>リサ</t>
  </si>
  <si>
    <t>心美</t>
  </si>
  <si>
    <t>ジョウノ</t>
  </si>
  <si>
    <t>ミミ</t>
  </si>
  <si>
    <t>阿部　</t>
  </si>
  <si>
    <t>児玉</t>
  </si>
  <si>
    <t>仲野</t>
  </si>
  <si>
    <t>池ヶ谷</t>
  </si>
  <si>
    <t>打田</t>
  </si>
  <si>
    <t>浜辺</t>
  </si>
  <si>
    <t>稲葉</t>
  </si>
  <si>
    <t>卯月</t>
  </si>
  <si>
    <t>山本</t>
  </si>
  <si>
    <t>斉藤</t>
  </si>
  <si>
    <t>鷲野</t>
  </si>
  <si>
    <t>今岡</t>
  </si>
  <si>
    <t>樋江井</t>
  </si>
  <si>
    <t>下地</t>
  </si>
  <si>
    <t>西山</t>
  </si>
  <si>
    <t>澤田</t>
  </si>
  <si>
    <t>末良</t>
  </si>
  <si>
    <t>川原</t>
  </si>
  <si>
    <t>新見</t>
  </si>
  <si>
    <t>長田</t>
  </si>
  <si>
    <t>金澤</t>
  </si>
  <si>
    <t>神原</t>
  </si>
  <si>
    <t>高橋</t>
  </si>
  <si>
    <t>今西</t>
  </si>
  <si>
    <t>梶川</t>
  </si>
  <si>
    <t>杉本</t>
  </si>
  <si>
    <t>中尾</t>
  </si>
  <si>
    <t>増田</t>
  </si>
  <si>
    <t>薮根</t>
  </si>
  <si>
    <t>荻野</t>
  </si>
  <si>
    <t>石垣</t>
  </si>
  <si>
    <t>森</t>
  </si>
  <si>
    <t>別所</t>
  </si>
  <si>
    <t>吉川</t>
  </si>
  <si>
    <t>亀井</t>
  </si>
  <si>
    <t>西</t>
  </si>
  <si>
    <t>安達</t>
  </si>
  <si>
    <t>牧野</t>
  </si>
  <si>
    <t>山田</t>
  </si>
  <si>
    <t>一色</t>
  </si>
  <si>
    <t>城野</t>
  </si>
  <si>
    <t>青山</t>
    <phoneticPr fontId="20" type="Hiragana"/>
  </si>
  <si>
    <t>鹿島</t>
  </si>
  <si>
    <t>要</t>
  </si>
  <si>
    <t>カシマ</t>
  </si>
  <si>
    <t>カナメ</t>
  </si>
  <si>
    <t>市川</t>
  </si>
  <si>
    <t>輝</t>
  </si>
  <si>
    <t>イチカワ</t>
  </si>
  <si>
    <t>石野</t>
  </si>
  <si>
    <t>未来</t>
  </si>
  <si>
    <t>イシノ</t>
  </si>
  <si>
    <t>ミクル</t>
  </si>
  <si>
    <t>種村</t>
  </si>
  <si>
    <t>海琴</t>
  </si>
  <si>
    <t>タネムラ</t>
  </si>
  <si>
    <t>ミコト</t>
  </si>
  <si>
    <t>藤原</t>
  </si>
  <si>
    <t>煌</t>
  </si>
  <si>
    <t>フジワラ</t>
  </si>
  <si>
    <t>キラリ</t>
  </si>
  <si>
    <t>暁</t>
    <phoneticPr fontId="20" type="Hiragana"/>
  </si>
  <si>
    <t>津東</t>
    <phoneticPr fontId="20" type="Hiragana"/>
  </si>
  <si>
    <t>志摩</t>
    <phoneticPr fontId="20" type="Hiragana"/>
  </si>
  <si>
    <t>飛鳥未来</t>
    <phoneticPr fontId="20" type="Hiragana"/>
  </si>
  <si>
    <t>津</t>
    <phoneticPr fontId="20" type="Hiragana"/>
  </si>
  <si>
    <t>津</t>
    <rPh sb="0" eb="1">
      <t>ツ</t>
    </rPh>
    <phoneticPr fontId="20"/>
  </si>
  <si>
    <t>三重県立津高等学校</t>
    <rPh sb="0" eb="3">
      <t>ミエケン</t>
    </rPh>
    <rPh sb="3" eb="4">
      <t>リツ</t>
    </rPh>
    <rPh sb="4" eb="5">
      <t>ツ</t>
    </rPh>
    <rPh sb="5" eb="7">
      <t>コウトウ</t>
    </rPh>
    <rPh sb="7" eb="9">
      <t>ガッコウ</t>
    </rPh>
    <phoneticPr fontId="20"/>
  </si>
  <si>
    <t>津東</t>
    <rPh sb="0" eb="1">
      <t>ツ</t>
    </rPh>
    <rPh sb="1" eb="2">
      <t>ヒガシ</t>
    </rPh>
    <phoneticPr fontId="20"/>
  </si>
  <si>
    <t>三重県立津東高等学校</t>
    <rPh sb="0" eb="3">
      <t>ミエケン</t>
    </rPh>
    <rPh sb="3" eb="4">
      <t>リツ</t>
    </rPh>
    <rPh sb="4" eb="5">
      <t>ツ</t>
    </rPh>
    <rPh sb="5" eb="6">
      <t>ヒガシ</t>
    </rPh>
    <rPh sb="6" eb="8">
      <t>コウトウ</t>
    </rPh>
    <rPh sb="8" eb="10">
      <t>ガッコウ</t>
    </rPh>
    <phoneticPr fontId="20"/>
  </si>
  <si>
    <t>青山高等学校</t>
  </si>
  <si>
    <t>近畿大学工業高等専門学校</t>
  </si>
  <si>
    <t>四日市メリノール学院高等学校</t>
  </si>
  <si>
    <t>井上</t>
  </si>
  <si>
    <t>ひなた</t>
  </si>
  <si>
    <t>イノウエ</t>
  </si>
  <si>
    <t>柳瀬</t>
  </si>
  <si>
    <t>妃七子</t>
  </si>
  <si>
    <t>ヤナセ</t>
  </si>
  <si>
    <t>ヒナコ</t>
  </si>
  <si>
    <t>姫花</t>
  </si>
  <si>
    <t>櫻井</t>
  </si>
  <si>
    <t>唯人</t>
  </si>
  <si>
    <t>サクライ</t>
  </si>
  <si>
    <t>ユイト</t>
  </si>
  <si>
    <t>園田</t>
  </si>
  <si>
    <t>宜弘</t>
  </si>
  <si>
    <t>ソノダ</t>
  </si>
  <si>
    <t>ヨシヒロ</t>
  </si>
  <si>
    <t>武末</t>
  </si>
  <si>
    <t>昂樹</t>
  </si>
  <si>
    <t>タケスエ</t>
  </si>
  <si>
    <t>和德</t>
  </si>
  <si>
    <t>ヨシノリ</t>
  </si>
  <si>
    <t>桜丘中</t>
    <rPh sb="2" eb="3">
      <t>ちゅう</t>
    </rPh>
    <phoneticPr fontId="20" type="Hiragana"/>
  </si>
  <si>
    <t>服部</t>
  </si>
  <si>
    <t>世空</t>
  </si>
  <si>
    <t>ハットリ</t>
  </si>
  <si>
    <t>ソラ</t>
  </si>
  <si>
    <t>木曽岬町立木曽岬中学校</t>
    <rPh sb="0" eb="3">
      <t>キソサキ</t>
    </rPh>
    <rPh sb="3" eb="5">
      <t>チョウリツ</t>
    </rPh>
    <rPh sb="5" eb="8">
      <t>キソサキ</t>
    </rPh>
    <rPh sb="8" eb="11">
      <t>チュウガッコウ</t>
    </rPh>
    <phoneticPr fontId="2"/>
  </si>
  <si>
    <t>家崎</t>
  </si>
  <si>
    <t>日向</t>
  </si>
  <si>
    <t>イエザキ</t>
  </si>
  <si>
    <t>三重中学校</t>
    <rPh sb="0" eb="2">
      <t>ミエ</t>
    </rPh>
    <rPh sb="2" eb="5">
      <t>チュウガッコウ</t>
    </rPh>
    <phoneticPr fontId="2"/>
  </si>
  <si>
    <t>橋本</t>
  </si>
  <si>
    <t>拓英</t>
  </si>
  <si>
    <t>ハシモト</t>
  </si>
  <si>
    <t>タクエイ</t>
  </si>
  <si>
    <t>津市立南が丘中学校</t>
    <rPh sb="0" eb="1">
      <t>ツ</t>
    </rPh>
    <rPh sb="1" eb="3">
      <t>シリツ</t>
    </rPh>
    <rPh sb="3" eb="4">
      <t>ミナミ</t>
    </rPh>
    <rPh sb="5" eb="6">
      <t>オカ</t>
    </rPh>
    <rPh sb="6" eb="9">
      <t>チュウガッコウ</t>
    </rPh>
    <phoneticPr fontId="2"/>
  </si>
  <si>
    <t>平野</t>
  </si>
  <si>
    <t>羚羅</t>
  </si>
  <si>
    <t>ヒラノ</t>
  </si>
  <si>
    <t>レイラ</t>
  </si>
  <si>
    <t>四日市市立羽津中学校</t>
    <rPh sb="0" eb="3">
      <t>ヨッカイチ</t>
    </rPh>
    <rPh sb="3" eb="5">
      <t>シリツ</t>
    </rPh>
    <rPh sb="5" eb="7">
      <t>ハヅ</t>
    </rPh>
    <rPh sb="7" eb="10">
      <t>チュウガッコウ</t>
    </rPh>
    <phoneticPr fontId="2"/>
  </si>
  <si>
    <t>遼生</t>
  </si>
  <si>
    <t>トオイ</t>
  </si>
  <si>
    <t>松阪市立三雲中学校</t>
    <rPh sb="0" eb="2">
      <t>マツザカ</t>
    </rPh>
    <rPh sb="2" eb="4">
      <t>シリツ</t>
    </rPh>
    <rPh sb="4" eb="6">
      <t>ミクモ</t>
    </rPh>
    <rPh sb="6" eb="9">
      <t>チュウガッコウ</t>
    </rPh>
    <phoneticPr fontId="2"/>
  </si>
  <si>
    <t>宮崎</t>
  </si>
  <si>
    <t>吏功</t>
  </si>
  <si>
    <t>ミヤザキ</t>
  </si>
  <si>
    <t>リク</t>
  </si>
  <si>
    <t>津田学園中学校</t>
    <rPh sb="0" eb="2">
      <t>ツダ</t>
    </rPh>
    <rPh sb="2" eb="4">
      <t>ガクエン</t>
    </rPh>
    <rPh sb="4" eb="7">
      <t>チュウガッコウ</t>
    </rPh>
    <phoneticPr fontId="2"/>
  </si>
  <si>
    <t>龍之介</t>
  </si>
  <si>
    <t>リュウノスケ</t>
  </si>
  <si>
    <t>鈴鹿市立白子中学校</t>
  </si>
  <si>
    <t>太田</t>
  </si>
  <si>
    <t>竜誠</t>
  </si>
  <si>
    <t>オオタ</t>
  </si>
  <si>
    <t>リュウセイ</t>
  </si>
  <si>
    <t>四日市市立常盤中学校</t>
  </si>
  <si>
    <t>川嵜</t>
  </si>
  <si>
    <t>晃生</t>
  </si>
  <si>
    <t>カワサキ</t>
  </si>
  <si>
    <t>三重県立聾学校中等部</t>
    <rPh sb="0" eb="2">
      <t>ミエ</t>
    </rPh>
    <rPh sb="2" eb="4">
      <t>ケンリツ</t>
    </rPh>
    <rPh sb="4" eb="7">
      <t>ロウガッコウ</t>
    </rPh>
    <rPh sb="7" eb="10">
      <t>チュウトウブ</t>
    </rPh>
    <phoneticPr fontId="4"/>
  </si>
  <si>
    <t>北浦</t>
  </si>
  <si>
    <t>大暉</t>
  </si>
  <si>
    <t>キタウラ</t>
  </si>
  <si>
    <t>菰野町立菰野中学校</t>
    <rPh sb="0" eb="2">
      <t>コモノ</t>
    </rPh>
    <rPh sb="2" eb="4">
      <t>チョウリツ</t>
    </rPh>
    <rPh sb="4" eb="6">
      <t>コモノ</t>
    </rPh>
    <rPh sb="6" eb="9">
      <t>チュウガッコウ</t>
    </rPh>
    <phoneticPr fontId="4"/>
  </si>
  <si>
    <t>前田</t>
  </si>
  <si>
    <t>悠翔</t>
  </si>
  <si>
    <t>マエダ</t>
  </si>
  <si>
    <t>ハルト</t>
  </si>
  <si>
    <t>桑名市立陽和中学校</t>
  </si>
  <si>
    <t>奏風</t>
  </si>
  <si>
    <t>カナタ</t>
  </si>
  <si>
    <t>名張市立北中学校</t>
  </si>
  <si>
    <t>荒木</t>
  </si>
  <si>
    <t>美咲</t>
  </si>
  <si>
    <t>アラキ</t>
  </si>
  <si>
    <t>ミサキ</t>
  </si>
  <si>
    <t>2005/10/21</t>
  </si>
  <si>
    <t>津市立久居西中学校</t>
  </si>
  <si>
    <t>近俊</t>
  </si>
  <si>
    <t>あすみ</t>
  </si>
  <si>
    <t>チカトシ</t>
  </si>
  <si>
    <t>アスミ</t>
  </si>
  <si>
    <t>鈴鹿市立神戸中学校</t>
    <rPh sb="0" eb="2">
      <t>スズカ</t>
    </rPh>
    <rPh sb="2" eb="4">
      <t>シリツ</t>
    </rPh>
    <rPh sb="4" eb="6">
      <t>カンベ</t>
    </rPh>
    <rPh sb="6" eb="9">
      <t>チュウガッコウ</t>
    </rPh>
    <phoneticPr fontId="2"/>
  </si>
  <si>
    <t>筒井</t>
  </si>
  <si>
    <t>麻衣</t>
  </si>
  <si>
    <t>ツツイ</t>
  </si>
  <si>
    <t>マイ</t>
  </si>
  <si>
    <t>2007/06/30</t>
  </si>
  <si>
    <t>津市立一志中学校</t>
  </si>
  <si>
    <t>こはる</t>
  </si>
  <si>
    <t>コハル</t>
  </si>
  <si>
    <t>三重大学教育学部附属中学校</t>
    <rPh sb="0" eb="2">
      <t>ミエ</t>
    </rPh>
    <rPh sb="2" eb="4">
      <t>ダイガク</t>
    </rPh>
    <rPh sb="4" eb="6">
      <t>キョウイク</t>
    </rPh>
    <rPh sb="6" eb="8">
      <t>ガクブ</t>
    </rPh>
    <rPh sb="8" eb="10">
      <t>フゾク</t>
    </rPh>
    <rPh sb="10" eb="13">
      <t>チュウガッコウ</t>
    </rPh>
    <phoneticPr fontId="2"/>
  </si>
  <si>
    <t>久保</t>
  </si>
  <si>
    <t>美紗貴</t>
  </si>
  <si>
    <t>クボ</t>
  </si>
  <si>
    <t>美友貴</t>
  </si>
  <si>
    <t>ミユキ</t>
  </si>
  <si>
    <t>林</t>
  </si>
  <si>
    <t>美凪</t>
  </si>
  <si>
    <t>ハヤシ</t>
  </si>
  <si>
    <t>ミナギ</t>
  </si>
  <si>
    <t>鈴鹿市立鈴峰中学校</t>
    <rPh sb="0" eb="2">
      <t>スズカ</t>
    </rPh>
    <rPh sb="2" eb="4">
      <t>シリツ</t>
    </rPh>
    <rPh sb="4" eb="5">
      <t>スズ</t>
    </rPh>
    <rPh sb="5" eb="6">
      <t>ミネ</t>
    </rPh>
    <rPh sb="6" eb="9">
      <t>チュウガッコウ</t>
    </rPh>
    <phoneticPr fontId="2"/>
  </si>
  <si>
    <t>樋口</t>
  </si>
  <si>
    <t>心彩</t>
  </si>
  <si>
    <t>ヒグチ</t>
  </si>
  <si>
    <t>ココア</t>
  </si>
  <si>
    <t>鈴鹿市立天栄中学校</t>
    <rPh sb="0" eb="2">
      <t>スズカ</t>
    </rPh>
    <rPh sb="2" eb="4">
      <t>シリツ</t>
    </rPh>
    <rPh sb="4" eb="6">
      <t>テンエイ</t>
    </rPh>
    <rPh sb="6" eb="9">
      <t>チュウガッコウ</t>
    </rPh>
    <phoneticPr fontId="2"/>
  </si>
  <si>
    <t>凛</t>
  </si>
  <si>
    <t>リン</t>
  </si>
  <si>
    <t>津市立南が丘中学校</t>
    <rPh sb="0" eb="1">
      <t>ツ</t>
    </rPh>
    <rPh sb="1" eb="3">
      <t>シリツ</t>
    </rPh>
    <rPh sb="3" eb="4">
      <t>ミナミ</t>
    </rPh>
    <rPh sb="5" eb="6">
      <t>オカ</t>
    </rPh>
    <rPh sb="6" eb="9">
      <t>チュウガッコウ</t>
    </rPh>
    <phoneticPr fontId="4"/>
  </si>
  <si>
    <t>木場</t>
  </si>
  <si>
    <t>冴乃</t>
  </si>
  <si>
    <t>キバ</t>
  </si>
  <si>
    <t>サエノ</t>
  </si>
  <si>
    <t>2007/8/25</t>
  </si>
  <si>
    <t>鈴鹿市立白鳥中学校</t>
  </si>
  <si>
    <t>明野</t>
  </si>
  <si>
    <t>四日市工業</t>
  </si>
  <si>
    <t>メリノール学院</t>
  </si>
  <si>
    <t>岡島　義信</t>
  </si>
  <si>
    <t>永田　真司</t>
  </si>
  <si>
    <t>阿形　克己</t>
  </si>
  <si>
    <t>東浦　宏幸</t>
  </si>
  <si>
    <t>德田　嘉美</t>
  </si>
  <si>
    <t>山添　長輝</t>
  </si>
  <si>
    <t>早川　巌</t>
  </si>
  <si>
    <t>森　千秋</t>
  </si>
  <si>
    <t>西尾　　雅二</t>
  </si>
  <si>
    <t>廣田　敦</t>
  </si>
  <si>
    <t>高田　圭</t>
  </si>
  <si>
    <t>山村　怜央</t>
  </si>
  <si>
    <t>高木　義成</t>
  </si>
  <si>
    <t>井上　優</t>
  </si>
  <si>
    <t>メリノール学院</t>
    <rPh sb="5" eb="7">
      <t>がくいん</t>
    </rPh>
    <phoneticPr fontId="20" type="Hiragana"/>
  </si>
  <si>
    <t>メリノール学院中</t>
    <rPh sb="5" eb="7">
      <t>ガクイン</t>
    </rPh>
    <rPh sb="7" eb="8">
      <t>チュウ</t>
    </rPh>
    <phoneticPr fontId="20"/>
  </si>
  <si>
    <t>メリノール学院中</t>
    <rPh sb="5" eb="7">
      <t>がくいん</t>
    </rPh>
    <rPh sb="7" eb="8">
      <t>ちゅう</t>
    </rPh>
    <phoneticPr fontId="20" type="Hiragana"/>
  </si>
  <si>
    <t>三重県立明野高等学校</t>
  </si>
  <si>
    <t>三重県立四日市工業高等学校</t>
  </si>
  <si>
    <t>青山</t>
    <phoneticPr fontId="20"/>
  </si>
  <si>
    <t>第34回三重県高等学校ゴルフ選手権</t>
  </si>
  <si>
    <t>第10回小中学生ゴルフ競技大会</t>
  </si>
  <si>
    <t>体調管理チェックシート（参加者用）ver.2</t>
    <phoneticPr fontId="43"/>
  </si>
  <si>
    <t>※記載された個人情報は、新型コロナウイルス感染症拡大防止のための情報の管理を行うことを目的としたものであり、それ以外の目的では使用いたしません。</t>
    <rPh sb="1" eb="3">
      <t>キサイ</t>
    </rPh>
    <phoneticPr fontId="43"/>
  </si>
  <si>
    <t>症状や状況がない場合は　○　を、ある場合には　×　を記入してください。</t>
    <rPh sb="0" eb="2">
      <t>ショウジョウ</t>
    </rPh>
    <rPh sb="3" eb="5">
      <t>ジョウキョウ</t>
    </rPh>
    <rPh sb="8" eb="10">
      <t>バアイ</t>
    </rPh>
    <rPh sb="18" eb="20">
      <t>バアイ</t>
    </rPh>
    <rPh sb="26" eb="28">
      <t>キニュウ</t>
    </rPh>
    <phoneticPr fontId="43"/>
  </si>
  <si>
    <t>部員</t>
    <rPh sb="0" eb="2">
      <t>ブイン</t>
    </rPh>
    <phoneticPr fontId="43"/>
  </si>
  <si>
    <t>選手</t>
    <rPh sb="0" eb="2">
      <t>センシュ</t>
    </rPh>
    <phoneticPr fontId="43"/>
  </si>
  <si>
    <t>外部指導者</t>
    <rPh sb="0" eb="2">
      <t>ガイブ</t>
    </rPh>
    <rPh sb="2" eb="5">
      <t>シドウシャ</t>
    </rPh>
    <phoneticPr fontId="43"/>
  </si>
  <si>
    <t>顧問・引率</t>
    <rPh sb="0" eb="2">
      <t>コモン</t>
    </rPh>
    <rPh sb="3" eb="5">
      <t>インソツ</t>
    </rPh>
    <phoneticPr fontId="43"/>
  </si>
  <si>
    <t>政府から入国制限、入国後の経過観察期間を必要とされている国、地域等への渡航又は当該在住者との濃厚接触がない</t>
    <phoneticPr fontId="43"/>
  </si>
  <si>
    <t>同居家族や身近な知人に感染が疑われる者がいない</t>
    <rPh sb="18" eb="19">
      <t>モノ</t>
    </rPh>
    <phoneticPr fontId="43"/>
  </si>
  <si>
    <t>新型ｺﾛﾅｳｲﾙｽ感染症陽性者との濃厚接触がない</t>
    <phoneticPr fontId="43"/>
  </si>
  <si>
    <t>嗅覚や味覚の異常がない</t>
    <phoneticPr fontId="43"/>
  </si>
  <si>
    <t>倦怠感や呼吸困難がない</t>
    <phoneticPr fontId="43"/>
  </si>
  <si>
    <t>せき、のどの痛みなどの風邪の症状がない</t>
    <phoneticPr fontId="43"/>
  </si>
  <si>
    <t>平熱を超える発熱がない</t>
    <rPh sb="0" eb="2">
      <t>ヘイネツ</t>
    </rPh>
    <rPh sb="3" eb="4">
      <t>コ</t>
    </rPh>
    <rPh sb="6" eb="8">
      <t>ハツネツ</t>
    </rPh>
    <phoneticPr fontId="43"/>
  </si>
  <si>
    <t>③大会２週間以内の状況について</t>
    <rPh sb="9" eb="11">
      <t>ジョウキョウ</t>
    </rPh>
    <phoneticPr fontId="43"/>
  </si>
  <si>
    <t>②大会２週間以内の症状について</t>
    <rPh sb="1" eb="3">
      <t>タイカイ</t>
    </rPh>
    <rPh sb="4" eb="6">
      <t>シュウカン</t>
    </rPh>
    <rPh sb="6" eb="8">
      <t>イナイ</t>
    </rPh>
    <rPh sb="9" eb="11">
      <t>ショウジョウ</t>
    </rPh>
    <phoneticPr fontId="43"/>
  </si>
  <si>
    <t>①当日の体温</t>
    <rPh sb="1" eb="3">
      <t>トウジツ</t>
    </rPh>
    <rPh sb="4" eb="6">
      <t>タイオン</t>
    </rPh>
    <phoneticPr fontId="43"/>
  </si>
  <si>
    <t>区分</t>
    <rPh sb="0" eb="2">
      <t>クブン</t>
    </rPh>
    <phoneticPr fontId="43"/>
  </si>
  <si>
    <t>名　　　前</t>
    <rPh sb="0" eb="1">
      <t>ナ</t>
    </rPh>
    <rPh sb="4" eb="5">
      <t>マエ</t>
    </rPh>
    <phoneticPr fontId="43"/>
  </si>
  <si>
    <t>体調管理チェックシート（参加者用）　　　　　</t>
    <rPh sb="0" eb="2">
      <t>タイチョウ</t>
    </rPh>
    <rPh sb="2" eb="4">
      <t>カンリ</t>
    </rPh>
    <rPh sb="12" eb="15">
      <t>サンカシャ</t>
    </rPh>
    <rPh sb="15" eb="16">
      <t>ヨウ</t>
    </rPh>
    <phoneticPr fontId="43"/>
  </si>
  <si>
    <t>059-262-4321</t>
  </si>
  <si>
    <t>0595-38-1201</t>
  </si>
  <si>
    <t>0594‐31‐6311</t>
  </si>
  <si>
    <t>0596-37-4125</t>
  </si>
  <si>
    <t>0595-21-2110</t>
  </si>
  <si>
    <t>0594-74-2006</t>
  </si>
  <si>
    <t>059-346-2331</t>
  </si>
  <si>
    <t>059-326-0067</t>
  </si>
  <si>
    <t>0598-29-2959</t>
    <phoneticPr fontId="20"/>
  </si>
  <si>
    <t>0595-41-0111</t>
    <phoneticPr fontId="20"/>
  </si>
  <si>
    <t>2020/12/　5　・　６</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</si>
</sst>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0&quot;名&quot;"/>
    <numFmt numFmtId="178" formatCode="yyyy&quot;年&quot;m&quot;月&quot;d&quot;日&quot;;@"/>
    <numFmt numFmtId="179" formatCode="yyyy/m/d;@"/>
    <numFmt numFmtId="180" formatCode="yyyy&quot;年&quot;m&quot;月&quot;;@"/>
    <numFmt numFmtId="181" formatCode="##&quot;日&quot;"/>
    <numFmt numFmtId="182" formatCode="##############"/>
    <numFmt numFmtId="183" formatCode="#"/>
    <numFmt numFmtId="184" formatCode="\(\ ##&quot;歳&quot;\)"/>
  </numFmts>
  <fonts count="4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22"/>
      <name val="ＭＳ Ｐゴシック"/>
      <family val="3"/>
      <charset val="128"/>
    </font>
    <font>
      <b/>
      <sz val="9"/>
      <color indexed="81"/>
      <name val="ＭＳ Ｐゴシック"/>
      <family val="3"/>
      <charset val="128"/>
    </font>
    <font>
      <sz val="11"/>
      <color theme="1"/>
      <name val="ＭＳ Ｐゴシック"/>
      <family val="3"/>
      <charset val="128"/>
      <scheme val="minor"/>
    </font>
    <font>
      <b/>
      <sz val="18"/>
      <color rgb="FFFF0000"/>
      <name val="ＭＳ Ｐゴシック"/>
      <family val="3"/>
      <charset val="128"/>
    </font>
    <font>
      <sz val="11"/>
      <color theme="0"/>
      <name val="ＭＳ Ｐゴシック"/>
      <family val="3"/>
      <charset val="128"/>
    </font>
    <font>
      <sz val="11"/>
      <color rgb="FFFF0000"/>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sz val="18"/>
      <name val="ＭＳ Ｐ明朝"/>
      <family val="1"/>
      <charset val="128"/>
    </font>
    <font>
      <sz val="11"/>
      <color rgb="FFFF0000"/>
      <name val="ＭＳ Ｐ明朝"/>
      <family val="1"/>
      <charset val="128"/>
    </font>
    <font>
      <sz val="20"/>
      <name val="ＭＳ Ｐ明朝"/>
      <family val="1"/>
      <charset val="128"/>
    </font>
    <font>
      <sz val="16"/>
      <name val="ＭＳ Ｐ明朝"/>
      <family val="1"/>
      <charset val="128"/>
    </font>
    <font>
      <sz val="14"/>
      <name val="ＭＳ Ｐ明朝"/>
      <family val="1"/>
      <charset val="128"/>
    </font>
    <font>
      <b/>
      <sz val="14"/>
      <name val="ＭＳ Ｐ明朝"/>
      <family val="1"/>
      <charset val="128"/>
    </font>
    <font>
      <u/>
      <sz val="14"/>
      <name val="ＭＳ Ｐ明朝"/>
      <family val="1"/>
      <charset val="128"/>
    </font>
    <font>
      <b/>
      <sz val="14"/>
      <color rgb="FFFF0000"/>
      <name val="ＭＳ Ｐ明朝"/>
      <family val="1"/>
      <charset val="128"/>
    </font>
    <font>
      <b/>
      <sz val="14"/>
      <color indexed="81"/>
      <name val="ＭＳ Ｐゴシック"/>
      <family val="3"/>
      <charset val="128"/>
    </font>
    <font>
      <b/>
      <sz val="11"/>
      <color rgb="FFFF0000"/>
      <name val="ＭＳ Ｐゴシック"/>
      <family val="3"/>
      <charset val="128"/>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8" tint="0.59999389629810485"/>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bottom style="double">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26" fillId="0" borderId="0">
      <alignment vertical="center"/>
    </xf>
    <xf numFmtId="0" fontId="19" fillId="4" borderId="0" applyNumberFormat="0" applyBorder="0" applyAlignment="0" applyProtection="0">
      <alignment vertical="center"/>
    </xf>
    <xf numFmtId="0" fontId="1" fillId="0" borderId="0">
      <alignment vertical="center"/>
    </xf>
  </cellStyleXfs>
  <cellXfs count="332">
    <xf numFmtId="0" fontId="0" fillId="0" borderId="0" xfId="0">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0" fillId="0" borderId="0" xfId="0" applyAlignment="1">
      <alignment horizontal="right" vertical="center"/>
    </xf>
    <xf numFmtId="0" fontId="21" fillId="0" borderId="0" xfId="0" applyFont="1" applyAlignment="1">
      <alignment vertical="center"/>
    </xf>
    <xf numFmtId="0" fontId="23" fillId="0" borderId="0" xfId="0" applyFont="1" applyAlignment="1">
      <alignment vertical="center"/>
    </xf>
    <xf numFmtId="0" fontId="27" fillId="0" borderId="0" xfId="0" applyFont="1" applyAlignment="1">
      <alignment horizontal="center" vertical="center"/>
    </xf>
    <xf numFmtId="0" fontId="28" fillId="0" borderId="0" xfId="0" applyFont="1">
      <alignment vertical="center"/>
    </xf>
    <xf numFmtId="0" fontId="0" fillId="0" borderId="31" xfId="0" applyBorder="1">
      <alignment vertical="center"/>
    </xf>
    <xf numFmtId="0" fontId="0" fillId="0" borderId="23" xfId="0" applyBorder="1">
      <alignment vertical="center"/>
    </xf>
    <xf numFmtId="0" fontId="0" fillId="0" borderId="32" xfId="0" applyBorder="1">
      <alignment vertical="center"/>
    </xf>
    <xf numFmtId="0" fontId="0" fillId="0" borderId="28" xfId="0" applyBorder="1">
      <alignment vertical="center"/>
    </xf>
    <xf numFmtId="0" fontId="0" fillId="0" borderId="33" xfId="0" applyBorder="1">
      <alignment vertical="center"/>
    </xf>
    <xf numFmtId="0" fontId="0" fillId="0" borderId="20" xfId="0" applyBorder="1">
      <alignment vertical="center"/>
    </xf>
    <xf numFmtId="0" fontId="0" fillId="0" borderId="10" xfId="0" applyBorder="1" applyAlignment="1">
      <alignment horizontal="center" vertical="center"/>
    </xf>
    <xf numFmtId="0" fontId="0" fillId="0" borderId="0" xfId="0" applyFill="1" applyBorder="1" applyAlignment="1">
      <alignment horizontal="left" vertical="center"/>
    </xf>
    <xf numFmtId="0" fontId="0" fillId="24" borderId="25"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4" borderId="27"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10" xfId="0" applyBorder="1" applyAlignment="1">
      <alignment horizontal="center" vertical="center"/>
    </xf>
    <xf numFmtId="0" fontId="0" fillId="0" borderId="34" xfId="0" applyBorder="1">
      <alignment vertical="center"/>
    </xf>
    <xf numFmtId="0" fontId="0" fillId="0" borderId="0" xfId="0" applyBorder="1">
      <alignment vertical="center"/>
    </xf>
    <xf numFmtId="0" fontId="0" fillId="0" borderId="29" xfId="0" applyBorder="1">
      <alignment vertical="center"/>
    </xf>
    <xf numFmtId="176" fontId="0" fillId="0" borderId="0" xfId="0" applyNumberForma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lignment horizontal="left" vertical="center"/>
    </xf>
    <xf numFmtId="0" fontId="0" fillId="0" borderId="10" xfId="0" applyBorder="1" applyAlignment="1">
      <alignment horizontal="center" vertical="center"/>
    </xf>
    <xf numFmtId="0" fontId="0" fillId="0" borderId="0" xfId="0" applyAlignment="1">
      <alignment horizontal="left" vertical="center"/>
    </xf>
    <xf numFmtId="0" fontId="21" fillId="0" borderId="0" xfId="0" applyFont="1" applyAlignment="1">
      <alignment horizontal="right" vertical="center"/>
    </xf>
    <xf numFmtId="177" fontId="21" fillId="0" borderId="0" xfId="0" applyNumberFormat="1" applyFont="1">
      <alignment vertical="center"/>
    </xf>
    <xf numFmtId="0" fontId="0" fillId="0" borderId="0" xfId="0" applyAlignment="1">
      <alignment horizontal="center" vertical="center" shrinkToFit="1"/>
    </xf>
    <xf numFmtId="0" fontId="22" fillId="0" borderId="0" xfId="0" applyFont="1" applyAlignment="1">
      <alignment horizontal="center" vertical="center"/>
    </xf>
    <xf numFmtId="0" fontId="0" fillId="0" borderId="0" xfId="0" applyAlignment="1">
      <alignment horizontal="left" vertical="center"/>
    </xf>
    <xf numFmtId="0" fontId="21" fillId="0" borderId="0" xfId="0" applyFont="1" applyAlignment="1">
      <alignment horizontal="right" vertical="center"/>
    </xf>
    <xf numFmtId="0" fontId="0" fillId="0" borderId="0" xfId="0" applyFill="1" applyBorder="1">
      <alignment vertical="center"/>
    </xf>
    <xf numFmtId="0" fontId="23" fillId="0" borderId="0" xfId="0" applyFont="1" applyBorder="1" applyAlignment="1">
      <alignment horizontal="center" vertical="center" shrinkToFit="1"/>
    </xf>
    <xf numFmtId="0" fontId="21" fillId="0" borderId="10" xfId="0" applyFont="1" applyBorder="1" applyAlignment="1">
      <alignment horizontal="center" vertical="center" shrinkToFit="1"/>
    </xf>
    <xf numFmtId="176" fontId="21" fillId="0" borderId="10" xfId="0" applyNumberFormat="1" applyFont="1" applyBorder="1" applyAlignment="1">
      <alignment horizontal="center" vertical="center" shrinkToFit="1"/>
    </xf>
    <xf numFmtId="176" fontId="21" fillId="0" borderId="10" xfId="0" applyNumberFormat="1" applyFont="1" applyBorder="1" applyAlignment="1">
      <alignment horizontal="left" vertical="center" shrinkToFit="1"/>
    </xf>
    <xf numFmtId="0" fontId="29" fillId="0" borderId="0" xfId="0" applyFont="1" applyAlignment="1">
      <alignment horizontal="center" vertical="center"/>
    </xf>
    <xf numFmtId="176" fontId="29" fillId="0" borderId="0" xfId="0" applyNumberFormat="1" applyFont="1" applyAlignment="1">
      <alignment horizontal="center" vertical="center"/>
    </xf>
    <xf numFmtId="0" fontId="0" fillId="0" borderId="46" xfId="0" applyBorder="1" applyAlignment="1">
      <alignment horizontal="center" vertical="center"/>
    </xf>
    <xf numFmtId="0" fontId="0" fillId="25" borderId="11" xfId="0" applyFill="1" applyBorder="1" applyAlignment="1">
      <alignment horizontal="center" vertical="center"/>
    </xf>
    <xf numFmtId="0" fontId="0" fillId="25" borderId="10" xfId="0" applyFill="1" applyBorder="1" applyAlignment="1">
      <alignment horizontal="center" vertical="center"/>
    </xf>
    <xf numFmtId="0" fontId="0" fillId="25" borderId="22" xfId="0" applyFill="1" applyBorder="1" applyAlignment="1">
      <alignment horizontal="center" vertical="center"/>
    </xf>
    <xf numFmtId="0" fontId="0" fillId="25" borderId="14" xfId="0" applyFill="1" applyBorder="1" applyAlignment="1">
      <alignment horizontal="center" vertical="center"/>
    </xf>
    <xf numFmtId="0" fontId="0" fillId="25" borderId="11" xfId="0" applyFill="1" applyBorder="1" applyAlignment="1">
      <alignment horizontal="left" vertical="center"/>
    </xf>
    <xf numFmtId="0" fontId="0" fillId="25" borderId="10" xfId="0" applyFill="1" applyBorder="1" applyAlignment="1">
      <alignment horizontal="left" vertical="center"/>
    </xf>
    <xf numFmtId="0" fontId="0" fillId="25" borderId="22" xfId="0" applyFill="1" applyBorder="1" applyAlignment="1">
      <alignment horizontal="left" vertical="center"/>
    </xf>
    <xf numFmtId="0" fontId="0" fillId="25" borderId="14" xfId="0" applyFill="1" applyBorder="1" applyAlignment="1">
      <alignment horizontal="left" vertical="center"/>
    </xf>
    <xf numFmtId="0" fontId="0" fillId="0" borderId="47" xfId="0" applyBorder="1" applyAlignment="1">
      <alignment horizontal="center" vertical="center"/>
    </xf>
    <xf numFmtId="0" fontId="0" fillId="0" borderId="47" xfId="0" applyBorder="1" applyAlignment="1">
      <alignment vertical="center"/>
    </xf>
    <xf numFmtId="0" fontId="0" fillId="25" borderId="17" xfId="0" applyFill="1" applyBorder="1" applyAlignment="1">
      <alignment horizontal="center" vertical="center"/>
    </xf>
    <xf numFmtId="0" fontId="0" fillId="25" borderId="18" xfId="0" applyFill="1" applyBorder="1" applyAlignment="1">
      <alignment horizontal="center" vertical="center"/>
    </xf>
    <xf numFmtId="0" fontId="0" fillId="25" borderId="11" xfId="0" applyFill="1" applyBorder="1" applyAlignment="1">
      <alignment vertical="center"/>
    </xf>
    <xf numFmtId="0" fontId="0" fillId="25" borderId="10" xfId="0" applyFill="1" applyBorder="1" applyAlignment="1">
      <alignment vertical="center"/>
    </xf>
    <xf numFmtId="0" fontId="0" fillId="25" borderId="14" xfId="0" applyFill="1" applyBorder="1" applyAlignment="1">
      <alignment vertical="center"/>
    </xf>
    <xf numFmtId="0" fontId="0" fillId="25" borderId="22" xfId="0" applyFill="1" applyBorder="1" applyAlignment="1">
      <alignment vertical="center"/>
    </xf>
    <xf numFmtId="176" fontId="0" fillId="25" borderId="11" xfId="0" applyNumberFormat="1" applyFill="1" applyBorder="1" applyAlignment="1">
      <alignment horizontal="center" vertical="center"/>
    </xf>
    <xf numFmtId="176" fontId="0" fillId="25" borderId="10" xfId="0" applyNumberFormat="1" applyFill="1" applyBorder="1" applyAlignment="1">
      <alignment horizontal="center" vertical="center"/>
    </xf>
    <xf numFmtId="22" fontId="0" fillId="0" borderId="0" xfId="0" applyNumberFormat="1">
      <alignment vertical="center"/>
    </xf>
    <xf numFmtId="14" fontId="0" fillId="0" borderId="0" xfId="0" applyNumberFormat="1" applyAlignment="1">
      <alignment horizontal="right" vertical="center"/>
    </xf>
    <xf numFmtId="178" fontId="21" fillId="0" borderId="0" xfId="0" applyNumberFormat="1" applyFont="1" applyAlignment="1">
      <alignment horizontal="center" vertical="center" shrinkToFit="1"/>
    </xf>
    <xf numFmtId="179" fontId="0" fillId="0" borderId="19" xfId="0" applyNumberFormat="1" applyBorder="1" applyAlignment="1">
      <alignment horizontal="center" vertical="center"/>
    </xf>
    <xf numFmtId="179" fontId="0" fillId="0" borderId="21" xfId="0" applyNumberFormat="1" applyBorder="1" applyAlignment="1">
      <alignment vertical="center"/>
    </xf>
    <xf numFmtId="179" fontId="0" fillId="0" borderId="13" xfId="0" applyNumberFormat="1" applyBorder="1" applyAlignment="1">
      <alignment vertical="center"/>
    </xf>
    <xf numFmtId="179" fontId="0" fillId="0" borderId="24" xfId="0" applyNumberFormat="1" applyBorder="1" applyAlignment="1">
      <alignment vertical="center"/>
    </xf>
    <xf numFmtId="179" fontId="0" fillId="0" borderId="15" xfId="0" applyNumberFormat="1" applyBorder="1" applyAlignment="1">
      <alignment vertical="center"/>
    </xf>
    <xf numFmtId="179" fontId="0" fillId="0" borderId="47" xfId="0" applyNumberFormat="1" applyBorder="1" applyAlignment="1">
      <alignment vertical="center"/>
    </xf>
    <xf numFmtId="179" fontId="0" fillId="0" borderId="0" xfId="0" applyNumberFormat="1" applyAlignment="1">
      <alignment vertical="center"/>
    </xf>
    <xf numFmtId="0" fontId="31" fillId="0" borderId="0" xfId="0" applyFont="1">
      <alignment vertical="center"/>
    </xf>
    <xf numFmtId="0" fontId="32" fillId="0" borderId="22" xfId="0" applyFont="1" applyBorder="1" applyAlignment="1">
      <alignment horizontal="distributed" vertical="center"/>
    </xf>
    <xf numFmtId="0" fontId="34" fillId="0" borderId="0" xfId="0" applyFont="1">
      <alignment vertical="center"/>
    </xf>
    <xf numFmtId="0" fontId="32" fillId="0" borderId="10" xfId="0" applyFont="1" applyBorder="1" applyAlignment="1">
      <alignment horizontal="distributed" vertical="center"/>
    </xf>
    <xf numFmtId="0" fontId="32" fillId="0" borderId="49" xfId="0" applyFont="1" applyBorder="1" applyAlignment="1">
      <alignment horizontal="distributed" vertical="center"/>
    </xf>
    <xf numFmtId="0" fontId="36" fillId="0" borderId="12" xfId="0" applyFont="1" applyBorder="1" applyAlignment="1">
      <alignment vertical="center"/>
    </xf>
    <xf numFmtId="0" fontId="32" fillId="0" borderId="48" xfId="0" applyFont="1" applyBorder="1">
      <alignment vertical="center"/>
    </xf>
    <xf numFmtId="0" fontId="31" fillId="0" borderId="48" xfId="0" applyFont="1" applyBorder="1">
      <alignment vertical="center"/>
    </xf>
    <xf numFmtId="0" fontId="31" fillId="0" borderId="23" xfId="0" applyFont="1" applyBorder="1">
      <alignment vertical="center"/>
    </xf>
    <xf numFmtId="0" fontId="32" fillId="0" borderId="0" xfId="0" applyFont="1" applyBorder="1">
      <alignment vertical="center"/>
    </xf>
    <xf numFmtId="0" fontId="31" fillId="0" borderId="0" xfId="0" applyFont="1" applyBorder="1">
      <alignment vertical="center"/>
    </xf>
    <xf numFmtId="0" fontId="31" fillId="0" borderId="28" xfId="0" applyFont="1" applyBorder="1">
      <alignment vertical="center"/>
    </xf>
    <xf numFmtId="0" fontId="32" fillId="0" borderId="29" xfId="0" applyFont="1" applyBorder="1">
      <alignment vertical="center"/>
    </xf>
    <xf numFmtId="0" fontId="31" fillId="0" borderId="29" xfId="0" applyFont="1" applyBorder="1">
      <alignment vertical="center"/>
    </xf>
    <xf numFmtId="0" fontId="31" fillId="0" borderId="20" xfId="0" applyFont="1" applyBorder="1">
      <alignment vertical="center"/>
    </xf>
    <xf numFmtId="0" fontId="31" fillId="0" borderId="48" xfId="0" applyNumberFormat="1" applyFont="1" applyBorder="1" applyAlignment="1">
      <alignment horizontal="left" vertical="center"/>
    </xf>
    <xf numFmtId="0" fontId="31" fillId="0" borderId="29" xfId="0" applyFont="1" applyBorder="1" applyAlignment="1">
      <alignment vertical="center"/>
    </xf>
    <xf numFmtId="0" fontId="31" fillId="0" borderId="29" xfId="0" applyNumberFormat="1" applyFont="1" applyBorder="1" applyAlignment="1">
      <alignment horizontal="left" vertical="center"/>
    </xf>
    <xf numFmtId="0" fontId="36" fillId="0" borderId="29" xfId="0" applyNumberFormat="1" applyFont="1" applyBorder="1" applyAlignment="1">
      <alignment horizontal="center" vertical="center"/>
    </xf>
    <xf numFmtId="0" fontId="31" fillId="0" borderId="20" xfId="0" applyFont="1" applyBorder="1" applyAlignment="1">
      <alignment vertical="center"/>
    </xf>
    <xf numFmtId="0" fontId="31" fillId="0" borderId="31" xfId="0" applyFont="1" applyBorder="1">
      <alignment vertical="center"/>
    </xf>
    <xf numFmtId="0" fontId="32" fillId="0" borderId="32" xfId="0" applyFont="1" applyBorder="1">
      <alignment vertical="center"/>
    </xf>
    <xf numFmtId="0" fontId="32" fillId="0" borderId="28" xfId="0" applyFont="1" applyBorder="1">
      <alignment vertical="center"/>
    </xf>
    <xf numFmtId="0" fontId="32" fillId="0" borderId="0" xfId="0" applyFont="1">
      <alignment vertical="center"/>
    </xf>
    <xf numFmtId="0" fontId="32" fillId="0" borderId="50" xfId="0" applyFont="1" applyBorder="1">
      <alignment vertical="center"/>
    </xf>
    <xf numFmtId="0" fontId="32" fillId="0" borderId="51" xfId="0" applyFont="1" applyBorder="1">
      <alignment vertical="center"/>
    </xf>
    <xf numFmtId="0" fontId="32" fillId="0" borderId="52" xfId="0" applyFont="1" applyBorder="1">
      <alignment vertical="center"/>
    </xf>
    <xf numFmtId="181" fontId="32" fillId="0" borderId="0" xfId="0" applyNumberFormat="1" applyFont="1" applyBorder="1" applyAlignment="1">
      <alignment horizontal="left" vertical="center"/>
    </xf>
    <xf numFmtId="178" fontId="32" fillId="0" borderId="0" xfId="0" applyNumberFormat="1" applyFont="1" applyBorder="1" applyAlignment="1">
      <alignment vertical="center"/>
    </xf>
    <xf numFmtId="0" fontId="32" fillId="0" borderId="53" xfId="0" applyFont="1" applyBorder="1">
      <alignment vertical="center"/>
    </xf>
    <xf numFmtId="0" fontId="32" fillId="0" borderId="54" xfId="0" applyFont="1" applyBorder="1">
      <alignment vertical="center"/>
    </xf>
    <xf numFmtId="0" fontId="32" fillId="0" borderId="0" xfId="0" applyFont="1" applyBorder="1" applyAlignment="1">
      <alignment horizontal="left" vertical="center"/>
    </xf>
    <xf numFmtId="0" fontId="32" fillId="0" borderId="55" xfId="0" applyFont="1" applyBorder="1">
      <alignment vertical="center"/>
    </xf>
    <xf numFmtId="0" fontId="32" fillId="0" borderId="56" xfId="0" applyFont="1" applyBorder="1">
      <alignment vertical="center"/>
    </xf>
    <xf numFmtId="0" fontId="32" fillId="0" borderId="57" xfId="0" applyFont="1" applyBorder="1">
      <alignment vertical="center"/>
    </xf>
    <xf numFmtId="0" fontId="31" fillId="0" borderId="50" xfId="0" applyFont="1" applyBorder="1">
      <alignment vertical="center"/>
    </xf>
    <xf numFmtId="0" fontId="31" fillId="0" borderId="51" xfId="0" applyFont="1" applyBorder="1">
      <alignment vertical="center"/>
    </xf>
    <xf numFmtId="0" fontId="31" fillId="0" borderId="52" xfId="0" applyFont="1" applyBorder="1">
      <alignment vertical="center"/>
    </xf>
    <xf numFmtId="0" fontId="32" fillId="0" borderId="0" xfId="0" applyFont="1" applyBorder="1" applyAlignment="1">
      <alignment horizontal="distributed" vertical="center"/>
    </xf>
    <xf numFmtId="0" fontId="31" fillId="0" borderId="53" xfId="0" applyFont="1" applyBorder="1">
      <alignment vertical="center"/>
    </xf>
    <xf numFmtId="0" fontId="31" fillId="0" borderId="54" xfId="0" applyFont="1" applyBorder="1">
      <alignment vertical="center"/>
    </xf>
    <xf numFmtId="0" fontId="31" fillId="26" borderId="54" xfId="0" applyFont="1" applyFill="1" applyBorder="1">
      <alignment vertical="center"/>
    </xf>
    <xf numFmtId="0" fontId="31" fillId="0" borderId="33" xfId="0" applyFont="1" applyBorder="1">
      <alignment vertical="center"/>
    </xf>
    <xf numFmtId="0" fontId="32" fillId="0" borderId="0" xfId="0" applyFont="1" applyAlignment="1">
      <alignment horizontal="center" vertical="center"/>
    </xf>
    <xf numFmtId="0" fontId="31" fillId="0" borderId="55" xfId="0" applyFont="1" applyBorder="1">
      <alignment vertical="center"/>
    </xf>
    <xf numFmtId="0" fontId="31" fillId="0" borderId="56" xfId="0" applyFont="1" applyBorder="1">
      <alignment vertical="center"/>
    </xf>
    <xf numFmtId="0" fontId="31" fillId="0" borderId="57" xfId="0" applyFont="1" applyBorder="1">
      <alignment vertical="center"/>
    </xf>
    <xf numFmtId="0" fontId="36" fillId="0" borderId="0" xfId="0" applyFont="1" applyBorder="1" applyAlignment="1">
      <alignment horizontal="left"/>
    </xf>
    <xf numFmtId="0" fontId="37" fillId="0" borderId="0" xfId="0" applyFont="1" applyAlignment="1">
      <alignment vertical="center"/>
    </xf>
    <xf numFmtId="0" fontId="31" fillId="0" borderId="0" xfId="0" applyFont="1" applyAlignment="1">
      <alignment horizontal="center" vertical="center"/>
    </xf>
    <xf numFmtId="0" fontId="31" fillId="0" borderId="17" xfId="0" applyFont="1" applyBorder="1" applyAlignment="1">
      <alignment horizontal="center"/>
    </xf>
    <xf numFmtId="0" fontId="31" fillId="0" borderId="68" xfId="0" applyFont="1" applyBorder="1" applyAlignment="1">
      <alignment horizontal="center" vertical="center"/>
    </xf>
    <xf numFmtId="184" fontId="31" fillId="0" borderId="12" xfId="0" applyNumberFormat="1" applyFont="1" applyBorder="1" applyAlignment="1">
      <alignment horizontal="right" vertical="center"/>
    </xf>
    <xf numFmtId="0" fontId="32" fillId="0" borderId="49" xfId="0" applyFont="1" applyBorder="1" applyAlignment="1">
      <alignment horizontal="center" vertical="center"/>
    </xf>
    <xf numFmtId="182" fontId="32" fillId="0" borderId="49" xfId="0" applyNumberFormat="1" applyFont="1" applyBorder="1" applyAlignment="1">
      <alignment horizontal="center" vertical="center"/>
    </xf>
    <xf numFmtId="0" fontId="31" fillId="0" borderId="10" xfId="0" applyFont="1" applyBorder="1">
      <alignment vertical="center"/>
    </xf>
    <xf numFmtId="182"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184" fontId="31" fillId="0" borderId="70" xfId="0" applyNumberFormat="1" applyFont="1" applyBorder="1" applyAlignment="1">
      <alignment horizontal="right" vertical="center"/>
    </xf>
    <xf numFmtId="0" fontId="32" fillId="0" borderId="14" xfId="0" applyFont="1" applyBorder="1" applyAlignment="1">
      <alignment horizontal="center" vertical="center"/>
    </xf>
    <xf numFmtId="0" fontId="31" fillId="0" borderId="14" xfId="0" applyFont="1" applyBorder="1">
      <alignment vertical="center"/>
    </xf>
    <xf numFmtId="0" fontId="31" fillId="0" borderId="14" xfId="0" applyFont="1" applyBorder="1" applyAlignment="1">
      <alignment horizontal="center" vertical="center"/>
    </xf>
    <xf numFmtId="0" fontId="32" fillId="0" borderId="0" xfId="0" applyFont="1" applyAlignment="1">
      <alignment horizontal="right" vertical="center"/>
    </xf>
    <xf numFmtId="0" fontId="39" fillId="0" borderId="0" xfId="0" applyFont="1" applyBorder="1">
      <alignment vertical="center"/>
    </xf>
    <xf numFmtId="0" fontId="31" fillId="0" borderId="74" xfId="0" applyFont="1" applyBorder="1">
      <alignment vertical="center"/>
    </xf>
    <xf numFmtId="0" fontId="0" fillId="27" borderId="11" xfId="0" applyFill="1" applyBorder="1" applyAlignment="1">
      <alignment vertical="center"/>
    </xf>
    <xf numFmtId="0" fontId="0" fillId="27" borderId="11" xfId="0" applyFill="1" applyBorder="1" applyAlignment="1">
      <alignment horizontal="center" vertical="center"/>
    </xf>
    <xf numFmtId="179" fontId="0" fillId="27" borderId="21" xfId="0" applyNumberFormat="1" applyFill="1" applyBorder="1" applyAlignment="1">
      <alignment vertical="center"/>
    </xf>
    <xf numFmtId="0" fontId="0" fillId="27" borderId="10" xfId="0" applyFill="1" applyBorder="1" applyAlignment="1">
      <alignment vertical="center"/>
    </xf>
    <xf numFmtId="0" fontId="0" fillId="27" borderId="10" xfId="0" applyFill="1" applyBorder="1" applyAlignment="1">
      <alignment horizontal="center" vertical="center"/>
    </xf>
    <xf numFmtId="179" fontId="0" fillId="27" borderId="13" xfId="0" applyNumberFormat="1" applyFill="1" applyBorder="1" applyAlignment="1">
      <alignment vertical="center"/>
    </xf>
    <xf numFmtId="0" fontId="0" fillId="27" borderId="22" xfId="0" applyFill="1" applyBorder="1" applyAlignment="1">
      <alignment vertical="center"/>
    </xf>
    <xf numFmtId="0" fontId="0" fillId="27" borderId="22" xfId="0" applyFill="1" applyBorder="1" applyAlignment="1">
      <alignment horizontal="center" vertical="center"/>
    </xf>
    <xf numFmtId="179" fontId="0" fillId="27" borderId="24" xfId="0" applyNumberFormat="1" applyFill="1" applyBorder="1" applyAlignment="1">
      <alignment vertical="center"/>
    </xf>
    <xf numFmtId="0" fontId="0" fillId="27" borderId="14" xfId="0" applyFill="1" applyBorder="1" applyAlignment="1">
      <alignment vertical="center"/>
    </xf>
    <xf numFmtId="0" fontId="0" fillId="27" borderId="14" xfId="0" applyFill="1" applyBorder="1" applyAlignment="1">
      <alignment horizontal="center" vertical="center"/>
    </xf>
    <xf numFmtId="179" fontId="0" fillId="27" borderId="15" xfId="0" applyNumberFormat="1" applyFill="1" applyBorder="1" applyAlignment="1">
      <alignment vertical="center"/>
    </xf>
    <xf numFmtId="14" fontId="42" fillId="0" borderId="0" xfId="0" applyNumberFormat="1" applyFont="1">
      <alignment vertical="center"/>
    </xf>
    <xf numFmtId="0" fontId="42" fillId="0" borderId="0" xfId="0" applyFont="1">
      <alignment vertical="center"/>
    </xf>
    <xf numFmtId="0" fontId="0" fillId="26" borderId="39" xfId="0" applyFill="1" applyBorder="1">
      <alignment vertical="center"/>
    </xf>
    <xf numFmtId="0" fontId="0" fillId="26" borderId="40" xfId="0" applyFill="1" applyBorder="1">
      <alignment vertical="center"/>
    </xf>
    <xf numFmtId="0" fontId="0" fillId="26" borderId="41" xfId="0" applyFill="1" applyBorder="1">
      <alignment vertical="center"/>
    </xf>
    <xf numFmtId="0" fontId="0" fillId="26" borderId="0" xfId="0" applyFill="1" applyBorder="1">
      <alignment vertical="center"/>
    </xf>
    <xf numFmtId="0" fontId="0" fillId="0" borderId="11" xfId="0" applyBorder="1" applyAlignment="1">
      <alignment horizontal="left" vertical="center"/>
    </xf>
    <xf numFmtId="0" fontId="0" fillId="0" borderId="11" xfId="0" applyBorder="1" applyAlignment="1">
      <alignment horizontal="left" vertical="center" shrinkToFit="1"/>
    </xf>
    <xf numFmtId="0" fontId="0" fillId="0" borderId="10" xfId="0" applyBorder="1" applyAlignment="1">
      <alignment horizontal="left" vertical="center"/>
    </xf>
    <xf numFmtId="0" fontId="0" fillId="0" borderId="10" xfId="0" applyBorder="1" applyAlignment="1">
      <alignment horizontal="left" vertical="center" shrinkToFit="1"/>
    </xf>
    <xf numFmtId="0" fontId="0" fillId="0" borderId="14" xfId="0" applyBorder="1" applyAlignment="1">
      <alignment horizontal="left" vertical="center"/>
    </xf>
    <xf numFmtId="0" fontId="0" fillId="0" borderId="14" xfId="0" applyBorder="1" applyAlignment="1">
      <alignment horizontal="left" vertical="center" shrinkToFit="1"/>
    </xf>
    <xf numFmtId="0" fontId="0" fillId="0" borderId="10" xfId="0" applyBorder="1" applyAlignment="1" applyProtection="1">
      <alignment horizontal="left" vertical="center"/>
      <protection locked="0"/>
    </xf>
    <xf numFmtId="0" fontId="0" fillId="0" borderId="10" xfId="0" applyBorder="1" applyAlignment="1" applyProtection="1">
      <alignment horizontal="left" vertical="center" shrinkToFit="1"/>
      <protection locked="0"/>
    </xf>
    <xf numFmtId="0" fontId="0" fillId="0" borderId="14" xfId="0" applyBorder="1" applyAlignment="1" applyProtection="1">
      <alignment horizontal="left" vertical="center"/>
      <protection locked="0"/>
    </xf>
    <xf numFmtId="0" fontId="0" fillId="0" borderId="14" xfId="0" applyBorder="1" applyAlignment="1" applyProtection="1">
      <alignment horizontal="left" vertical="center" shrinkToFit="1"/>
      <protection locked="0"/>
    </xf>
    <xf numFmtId="0" fontId="0" fillId="28" borderId="10" xfId="0" applyFill="1" applyBorder="1" applyAlignment="1">
      <alignment horizontal="center" vertical="center"/>
    </xf>
    <xf numFmtId="0" fontId="0" fillId="28" borderId="10" xfId="0" applyFill="1" applyBorder="1" applyAlignment="1">
      <alignment vertical="center"/>
    </xf>
    <xf numFmtId="176" fontId="0" fillId="28" borderId="10" xfId="0" applyNumberFormat="1" applyFill="1" applyBorder="1" applyAlignment="1">
      <alignment horizontal="center" vertical="center"/>
    </xf>
    <xf numFmtId="0" fontId="0" fillId="28" borderId="0" xfId="0" applyFill="1" applyAlignment="1">
      <alignment vertical="center"/>
    </xf>
    <xf numFmtId="14" fontId="0" fillId="28" borderId="0" xfId="0" applyNumberFormat="1" applyFill="1" applyAlignment="1">
      <alignment horizontal="right" vertical="center"/>
    </xf>
    <xf numFmtId="0" fontId="1" fillId="0" borderId="0" xfId="44">
      <alignment vertical="center"/>
    </xf>
    <xf numFmtId="0" fontId="44" fillId="0" borderId="0" xfId="44" applyFont="1">
      <alignment vertical="center"/>
    </xf>
    <xf numFmtId="0" fontId="45" fillId="0" borderId="0" xfId="44" applyFont="1">
      <alignment vertical="center"/>
    </xf>
    <xf numFmtId="0" fontId="1" fillId="0" borderId="0" xfId="44" applyAlignment="1">
      <alignment horizontal="right" vertical="center"/>
    </xf>
    <xf numFmtId="0" fontId="1" fillId="0" borderId="10" xfId="44" applyBorder="1">
      <alignment vertical="center"/>
    </xf>
    <xf numFmtId="0" fontId="1" fillId="0" borderId="10" xfId="44" applyBorder="1" applyAlignment="1">
      <alignment vertical="center" shrinkToFit="1"/>
    </xf>
    <xf numFmtId="0" fontId="46" fillId="0" borderId="10" xfId="44" applyFont="1" applyBorder="1" applyAlignment="1">
      <alignment vertical="center" wrapText="1"/>
    </xf>
    <xf numFmtId="0" fontId="46" fillId="0" borderId="10" xfId="44" applyFont="1" applyBorder="1" applyAlignment="1">
      <alignment horizontal="left" vertical="center" wrapText="1"/>
    </xf>
    <xf numFmtId="0" fontId="47" fillId="0" borderId="10" xfId="44" applyFont="1" applyBorder="1" applyAlignment="1">
      <alignment vertical="center" wrapText="1"/>
    </xf>
    <xf numFmtId="0" fontId="1" fillId="0" borderId="29" xfId="44" applyBorder="1">
      <alignment vertical="center"/>
    </xf>
    <xf numFmtId="178" fontId="1" fillId="0" borderId="0" xfId="44" applyNumberFormat="1">
      <alignment vertical="center"/>
    </xf>
    <xf numFmtId="0" fontId="1" fillId="0" borderId="29" xfId="44" applyBorder="1" applyAlignment="1">
      <alignment horizontal="left" vertical="center"/>
    </xf>
    <xf numFmtId="0" fontId="22" fillId="24" borderId="31" xfId="0" applyFont="1" applyFill="1" applyBorder="1" applyAlignment="1" applyProtection="1">
      <alignment horizontal="center" vertical="center" shrinkToFit="1"/>
      <protection locked="0"/>
    </xf>
    <xf numFmtId="0" fontId="22" fillId="24" borderId="34" xfId="0"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center" vertical="center" shrinkToFit="1"/>
      <protection locked="0"/>
    </xf>
    <xf numFmtId="0" fontId="22" fillId="24" borderId="33" xfId="0" applyFont="1" applyFill="1" applyBorder="1" applyAlignment="1" applyProtection="1">
      <alignment horizontal="center" vertical="center" shrinkToFit="1"/>
      <protection locked="0"/>
    </xf>
    <xf numFmtId="0" fontId="22" fillId="24" borderId="29" xfId="0" applyFont="1" applyFill="1" applyBorder="1" applyAlignment="1" applyProtection="1">
      <alignment horizontal="center" vertical="center" shrinkToFit="1"/>
      <protection locked="0"/>
    </xf>
    <xf numFmtId="0" fontId="22" fillId="24" borderId="20" xfId="0" applyFont="1" applyFill="1" applyBorder="1" applyAlignment="1" applyProtection="1">
      <alignment horizontal="center" vertical="center" shrinkToFit="1"/>
      <protection locked="0"/>
    </xf>
    <xf numFmtId="0" fontId="21" fillId="0" borderId="0" xfId="0" applyFont="1" applyAlignment="1">
      <alignment horizontal="right" vertical="center"/>
    </xf>
    <xf numFmtId="0" fontId="22" fillId="0" borderId="0" xfId="0" applyFont="1" applyAlignment="1">
      <alignment horizontal="center" vertical="center"/>
    </xf>
    <xf numFmtId="0" fontId="24" fillId="0" borderId="0" xfId="0" applyNumberFormat="1" applyFont="1" applyAlignment="1">
      <alignment horizontal="center" vertical="center" shrinkToFit="1"/>
    </xf>
    <xf numFmtId="0" fontId="23" fillId="0" borderId="45"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12" xfId="0" applyFont="1" applyBorder="1" applyAlignment="1">
      <alignment horizontal="center" vertical="center" shrinkToFit="1"/>
    </xf>
    <xf numFmtId="0" fontId="0" fillId="0" borderId="0" xfId="0" applyAlignment="1">
      <alignment horizontal="left" vertical="center"/>
    </xf>
    <xf numFmtId="0" fontId="21" fillId="0" borderId="29" xfId="0" applyFont="1" applyBorder="1" applyAlignment="1">
      <alignment horizontal="center" vertical="center"/>
    </xf>
    <xf numFmtId="176" fontId="23" fillId="0" borderId="29" xfId="0" applyNumberFormat="1" applyFont="1" applyBorder="1" applyAlignment="1">
      <alignment horizontal="center" vertical="center"/>
    </xf>
    <xf numFmtId="0" fontId="21" fillId="0" borderId="30" xfId="0" applyFont="1" applyBorder="1" applyAlignment="1">
      <alignment horizontal="center" vertical="center"/>
    </xf>
    <xf numFmtId="0" fontId="23" fillId="0" borderId="30" xfId="0" applyFont="1" applyBorder="1" applyAlignment="1">
      <alignment horizontal="center" vertical="center"/>
    </xf>
    <xf numFmtId="0" fontId="0" fillId="0" borderId="10" xfId="0" applyBorder="1" applyAlignment="1">
      <alignment horizontal="center" vertical="center" shrinkToFit="1"/>
    </xf>
    <xf numFmtId="0" fontId="0" fillId="0" borderId="45"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Alignment="1">
      <alignment horizontal="center" vertical="center" shrinkToFit="1"/>
    </xf>
    <xf numFmtId="0" fontId="22" fillId="0" borderId="45"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12" xfId="0" applyFont="1" applyBorder="1" applyAlignment="1">
      <alignment horizontal="center" vertical="center" shrinkToFit="1"/>
    </xf>
    <xf numFmtId="177" fontId="21" fillId="0" borderId="0" xfId="0" applyNumberFormat="1" applyFont="1" applyAlignment="1">
      <alignment horizontal="center" vertical="center"/>
    </xf>
    <xf numFmtId="0" fontId="48" fillId="0" borderId="0" xfId="44" applyFont="1" applyAlignment="1">
      <alignment horizontal="center" vertical="center"/>
    </xf>
    <xf numFmtId="0" fontId="1" fillId="0" borderId="10" xfId="44" applyBorder="1" applyAlignment="1">
      <alignment horizontal="center" vertical="center"/>
    </xf>
    <xf numFmtId="0" fontId="1" fillId="0" borderId="10" xfId="44" applyBorder="1" applyAlignment="1">
      <alignment horizontal="center" vertical="center" wrapText="1"/>
    </xf>
    <xf numFmtId="0" fontId="1" fillId="0" borderId="29" xfId="44" applyBorder="1" applyAlignment="1">
      <alignment horizontal="right" vertical="center"/>
    </xf>
    <xf numFmtId="0" fontId="24" fillId="0" borderId="0" xfId="0" applyFont="1" applyAlignment="1">
      <alignment horizontal="center" vertical="center" shrinkToFit="1"/>
    </xf>
    <xf numFmtId="0" fontId="0" fillId="0" borderId="0" xfId="0" applyBorder="1" applyAlignment="1">
      <alignment horizontal="center" vertical="center" shrinkToFit="1"/>
    </xf>
    <xf numFmtId="0" fontId="0"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32" fillId="0" borderId="48" xfId="0" applyFont="1" applyBorder="1" applyAlignment="1">
      <alignment horizontal="center"/>
    </xf>
    <xf numFmtId="180" fontId="32" fillId="0" borderId="0" xfId="0" applyNumberFormat="1" applyFont="1" applyBorder="1" applyAlignment="1">
      <alignment horizontal="right" vertical="center"/>
    </xf>
    <xf numFmtId="182" fontId="32" fillId="0" borderId="0" xfId="0" applyNumberFormat="1" applyFont="1" applyBorder="1" applyAlignment="1">
      <alignment horizontal="left" vertical="center" indent="1"/>
    </xf>
    <xf numFmtId="0" fontId="32" fillId="0" borderId="0" xfId="0" applyFont="1" applyBorder="1" applyAlignment="1">
      <alignment horizontal="distributed" vertical="center"/>
    </xf>
    <xf numFmtId="0" fontId="32" fillId="0" borderId="0" xfId="0" applyFont="1" applyBorder="1" applyAlignment="1">
      <alignment horizontal="left" vertical="center" indent="1" shrinkToFit="1"/>
    </xf>
    <xf numFmtId="0" fontId="32" fillId="0" borderId="28" xfId="0" applyFont="1" applyBorder="1" applyAlignment="1">
      <alignment horizontal="left" vertical="center" indent="1" shrinkToFit="1"/>
    </xf>
    <xf numFmtId="183" fontId="32" fillId="0" borderId="0" xfId="0" applyNumberFormat="1" applyFont="1" applyBorder="1" applyAlignment="1">
      <alignment horizontal="left" vertical="center" indent="2" shrinkToFit="1"/>
    </xf>
    <xf numFmtId="0" fontId="32" fillId="0" borderId="31" xfId="0" applyFont="1" applyBorder="1" applyAlignment="1">
      <alignment horizontal="center" vertical="center" textRotation="255"/>
    </xf>
    <xf numFmtId="0" fontId="32" fillId="0" borderId="33" xfId="0" applyFont="1" applyBorder="1" applyAlignment="1">
      <alignment horizontal="center" vertical="center" textRotation="255"/>
    </xf>
    <xf numFmtId="0" fontId="32" fillId="0" borderId="23" xfId="0" applyFont="1" applyBorder="1" applyAlignment="1">
      <alignment horizontal="center" vertical="center" textRotation="255"/>
    </xf>
    <xf numFmtId="0" fontId="32" fillId="0" borderId="20" xfId="0" applyFont="1" applyBorder="1" applyAlignment="1">
      <alignment horizontal="center" vertical="center" textRotation="255"/>
    </xf>
    <xf numFmtId="178" fontId="36" fillId="0" borderId="48" xfId="0" applyNumberFormat="1" applyFont="1" applyBorder="1" applyAlignment="1">
      <alignment horizontal="center" vertical="center"/>
    </xf>
    <xf numFmtId="178" fontId="36" fillId="0" borderId="29" xfId="0" applyNumberFormat="1" applyFont="1" applyBorder="1" applyAlignment="1">
      <alignment horizontal="center" vertical="center"/>
    </xf>
    <xf numFmtId="0" fontId="36" fillId="0" borderId="45" xfId="0" applyFont="1" applyBorder="1" applyAlignment="1">
      <alignment horizontal="left" vertical="center" shrinkToFit="1"/>
    </xf>
    <xf numFmtId="0" fontId="36" fillId="0" borderId="30" xfId="0" applyFont="1" applyBorder="1" applyAlignment="1">
      <alignment horizontal="left" vertical="center" shrinkToFit="1"/>
    </xf>
    <xf numFmtId="0" fontId="36" fillId="0" borderId="12" xfId="0" applyFont="1" applyBorder="1" applyAlignment="1">
      <alignment horizontal="left" vertical="center" shrinkToFit="1"/>
    </xf>
    <xf numFmtId="0" fontId="32" fillId="0" borderId="32" xfId="0" applyFont="1" applyBorder="1" applyAlignment="1">
      <alignment horizontal="center" vertical="center" textRotation="255"/>
    </xf>
    <xf numFmtId="0" fontId="32" fillId="0" borderId="28" xfId="0" applyFont="1" applyBorder="1" applyAlignment="1">
      <alignment horizontal="center" vertical="center" textRotation="255"/>
    </xf>
    <xf numFmtId="0" fontId="30" fillId="0" borderId="31" xfId="0" applyFont="1" applyBorder="1" applyAlignment="1">
      <alignment horizontal="center" vertical="center"/>
    </xf>
    <xf numFmtId="0" fontId="30" fillId="0" borderId="48" xfId="0" applyFont="1" applyBorder="1" applyAlignment="1">
      <alignment horizontal="center" vertical="center"/>
    </xf>
    <xf numFmtId="0" fontId="30" fillId="0" borderId="23" xfId="0" applyFont="1" applyBorder="1" applyAlignment="1">
      <alignment horizontal="center" vertical="center"/>
    </xf>
    <xf numFmtId="0" fontId="30" fillId="0" borderId="33" xfId="0" applyFont="1" applyBorder="1" applyAlignment="1">
      <alignment horizontal="center" vertical="center"/>
    </xf>
    <xf numFmtId="0" fontId="30" fillId="0" borderId="29" xfId="0" applyFont="1" applyBorder="1" applyAlignment="1">
      <alignment horizontal="center" vertical="center"/>
    </xf>
    <xf numFmtId="0" fontId="30" fillId="0" borderId="20" xfId="0" applyFont="1" applyBorder="1" applyAlignment="1">
      <alignment horizontal="center" vertical="center"/>
    </xf>
    <xf numFmtId="0" fontId="33" fillId="0" borderId="45" xfId="0" applyFont="1" applyBorder="1" applyAlignment="1">
      <alignment horizontal="left" vertical="center" indent="1"/>
    </xf>
    <xf numFmtId="0" fontId="33" fillId="0" borderId="30" xfId="0" applyFont="1" applyBorder="1" applyAlignment="1">
      <alignment horizontal="left" vertical="center" indent="1"/>
    </xf>
    <xf numFmtId="0" fontId="33" fillId="0" borderId="12" xfId="0" applyFont="1" applyBorder="1" applyAlignment="1">
      <alignment horizontal="left" vertical="center" indent="1"/>
    </xf>
    <xf numFmtId="0" fontId="35" fillId="0" borderId="45" xfId="0" applyFont="1" applyBorder="1" applyAlignment="1">
      <alignment horizontal="center" vertical="center"/>
    </xf>
    <xf numFmtId="0" fontId="35" fillId="0" borderId="30" xfId="0" applyFont="1" applyBorder="1" applyAlignment="1">
      <alignment horizontal="center" vertical="center"/>
    </xf>
    <xf numFmtId="0" fontId="35" fillId="0" borderId="12" xfId="0" applyFont="1" applyBorder="1" applyAlignment="1">
      <alignment horizontal="center" vertical="center"/>
    </xf>
    <xf numFmtId="0" fontId="36" fillId="0" borderId="45" xfId="0" applyFont="1" applyBorder="1" applyAlignment="1">
      <alignment horizontal="right" vertical="center" indent="2"/>
    </xf>
    <xf numFmtId="0" fontId="36" fillId="0" borderId="30" xfId="0" applyFont="1" applyBorder="1" applyAlignment="1">
      <alignment horizontal="right" vertical="center" indent="2"/>
    </xf>
    <xf numFmtId="0" fontId="36" fillId="0" borderId="0" xfId="0" applyFont="1" applyAlignment="1">
      <alignment horizontal="center" vertical="center"/>
    </xf>
    <xf numFmtId="0" fontId="36" fillId="0" borderId="74" xfId="0" applyFont="1" applyBorder="1" applyAlignment="1">
      <alignment horizontal="center" vertical="center"/>
    </xf>
    <xf numFmtId="0" fontId="40" fillId="0" borderId="0" xfId="0" applyFont="1" applyAlignment="1">
      <alignment horizontal="center" vertical="center"/>
    </xf>
    <xf numFmtId="178" fontId="40" fillId="0" borderId="0" xfId="0" applyNumberFormat="1" applyFont="1" applyAlignment="1">
      <alignment horizontal="center" vertical="center"/>
    </xf>
    <xf numFmtId="182" fontId="32" fillId="0" borderId="27" xfId="0" applyNumberFormat="1" applyFont="1" applyBorder="1" applyAlignment="1">
      <alignment horizontal="center" vertical="center"/>
    </xf>
    <xf numFmtId="182" fontId="32" fillId="0" borderId="14" xfId="0" applyNumberFormat="1" applyFont="1" applyBorder="1" applyAlignment="1">
      <alignment horizontal="center" vertical="center"/>
    </xf>
    <xf numFmtId="179" fontId="31" fillId="0" borderId="69" xfId="0" applyNumberFormat="1" applyFont="1" applyBorder="1" applyAlignment="1">
      <alignment horizontal="right" vertical="center"/>
    </xf>
    <xf numFmtId="179" fontId="31" fillId="0" borderId="73" xfId="0" applyNumberFormat="1" applyFont="1" applyBorder="1" applyAlignment="1">
      <alignment horizontal="right"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182" fontId="32" fillId="0" borderId="26" xfId="0" applyNumberFormat="1" applyFont="1" applyBorder="1" applyAlignment="1">
      <alignment horizontal="center" vertical="center"/>
    </xf>
    <xf numFmtId="182" fontId="32" fillId="0" borderId="10" xfId="0" applyNumberFormat="1" applyFont="1" applyBorder="1" applyAlignment="1">
      <alignment horizontal="center" vertical="center"/>
    </xf>
    <xf numFmtId="179" fontId="31" fillId="0" borderId="45" xfId="0" applyNumberFormat="1" applyFont="1" applyBorder="1" applyAlignment="1">
      <alignment horizontal="right" vertical="center"/>
    </xf>
    <xf numFmtId="179" fontId="31" fillId="0" borderId="30" xfId="0" applyNumberFormat="1" applyFont="1" applyBorder="1" applyAlignment="1">
      <alignment horizontal="right" vertical="center"/>
    </xf>
    <xf numFmtId="0" fontId="31" fillId="0" borderId="63" xfId="0" applyFont="1" applyBorder="1" applyAlignment="1">
      <alignment horizontal="center" vertical="center"/>
    </xf>
    <xf numFmtId="0" fontId="31" fillId="0" borderId="18"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2" fillId="0" borderId="63" xfId="0" applyFont="1" applyBorder="1" applyAlignment="1">
      <alignment horizontal="center" vertical="center"/>
    </xf>
    <xf numFmtId="0" fontId="32" fillId="0" borderId="47" xfId="0" applyFont="1" applyBorder="1" applyAlignment="1">
      <alignment horizontal="center" vertical="center"/>
    </xf>
    <xf numFmtId="0" fontId="32" fillId="0" borderId="59" xfId="0" applyFont="1" applyBorder="1" applyAlignment="1">
      <alignment horizontal="center" vertical="center"/>
    </xf>
    <xf numFmtId="0" fontId="32" fillId="0" borderId="66"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31" fillId="0" borderId="61"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182" fontId="32" fillId="0" borderId="71" xfId="0" applyNumberFormat="1" applyFont="1" applyBorder="1" applyAlignment="1">
      <alignment horizontal="center" vertical="center"/>
    </xf>
    <xf numFmtId="182" fontId="32" fillId="0" borderId="49" xfId="0" applyNumberFormat="1" applyFont="1" applyBorder="1" applyAlignment="1">
      <alignment horizontal="center" vertical="center"/>
    </xf>
    <xf numFmtId="0" fontId="32" fillId="0" borderId="49" xfId="0" applyFont="1" applyBorder="1" applyAlignment="1">
      <alignment horizontal="center" vertical="center"/>
    </xf>
    <xf numFmtId="0" fontId="31" fillId="0" borderId="49" xfId="0" applyFont="1" applyBorder="1" applyAlignment="1">
      <alignment horizontal="center" vertical="center"/>
    </xf>
    <xf numFmtId="0" fontId="31" fillId="0" borderId="72" xfId="0" applyFont="1" applyBorder="1" applyAlignment="1">
      <alignment horizontal="center" vertical="center"/>
    </xf>
    <xf numFmtId="0" fontId="32" fillId="0" borderId="58" xfId="0" applyFont="1" applyBorder="1" applyAlignment="1">
      <alignment horizontal="center" vertical="center"/>
    </xf>
    <xf numFmtId="0" fontId="32" fillId="0" borderId="60" xfId="0" applyFont="1" applyBorder="1" applyAlignment="1">
      <alignment horizontal="center" vertical="center"/>
    </xf>
    <xf numFmtId="0" fontId="31" fillId="0" borderId="47" xfId="0" applyFont="1" applyBorder="1" applyAlignment="1">
      <alignment horizontal="center" vertical="center"/>
    </xf>
    <xf numFmtId="0" fontId="31" fillId="0" borderId="17" xfId="0" applyFont="1" applyBorder="1" applyAlignment="1">
      <alignment horizontal="center" vertical="center"/>
    </xf>
    <xf numFmtId="0" fontId="31" fillId="0" borderId="68"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6" fillId="0" borderId="0" xfId="0" applyFont="1" applyBorder="1" applyAlignment="1">
      <alignment horizontal="center"/>
    </xf>
    <xf numFmtId="0" fontId="36" fillId="0" borderId="29" xfId="0" applyFont="1" applyBorder="1" applyAlignment="1">
      <alignment horizontal="center"/>
    </xf>
    <xf numFmtId="183" fontId="36" fillId="0" borderId="0" xfId="0" applyNumberFormat="1" applyFont="1" applyBorder="1" applyAlignment="1">
      <alignment horizontal="center" shrinkToFit="1"/>
    </xf>
    <xf numFmtId="183" fontId="36" fillId="0" borderId="29" xfId="0" applyNumberFormat="1" applyFont="1" applyBorder="1" applyAlignment="1">
      <alignment horizontal="center" shrinkToFit="1"/>
    </xf>
    <xf numFmtId="0" fontId="37" fillId="0" borderId="0" xfId="0" applyFont="1" applyAlignment="1">
      <alignment horizontal="center" vertical="center" shrinkToFit="1"/>
    </xf>
    <xf numFmtId="0" fontId="38" fillId="0" borderId="58" xfId="0" applyFont="1" applyBorder="1" applyAlignment="1">
      <alignment horizontal="center" vertical="center"/>
    </xf>
    <xf numFmtId="0" fontId="38" fillId="0" borderId="60" xfId="0" applyFont="1" applyBorder="1" applyAlignment="1">
      <alignment horizontal="center" vertical="center"/>
    </xf>
    <xf numFmtId="178" fontId="38" fillId="0" borderId="47" xfId="0" applyNumberFormat="1" applyFont="1" applyBorder="1" applyAlignment="1">
      <alignment horizontal="center" vertical="center"/>
    </xf>
    <xf numFmtId="178" fontId="38" fillId="0" borderId="59" xfId="0" applyNumberFormat="1" applyFont="1" applyBorder="1" applyAlignment="1">
      <alignment horizontal="center" vertical="center"/>
    </xf>
    <xf numFmtId="178" fontId="38" fillId="0" borderId="61" xfId="0" applyNumberFormat="1" applyFont="1" applyBorder="1" applyAlignment="1">
      <alignment horizontal="center" vertical="center"/>
    </xf>
    <xf numFmtId="178" fontId="38" fillId="0" borderId="62"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4"/>
    <cellStyle name="良い" xfId="43" builtinId="26" customBuiltin="1"/>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a:extLst>
            <a:ext uri="{FF2B5EF4-FFF2-40B4-BE49-F238E27FC236}">
              <a16:creationId xmlns:a16="http://schemas.microsoft.com/office/drawing/2014/main" id="{CB90D321-B008-401E-83CF-D4C8B138F47E}"/>
            </a:ext>
          </a:extLst>
        </xdr:cNvPr>
        <xdr:cNvSpPr/>
      </xdr:nvSpPr>
      <xdr:spPr>
        <a:xfrm>
          <a:off x="828675" y="2667000"/>
          <a:ext cx="295275"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7"/>
  <sheetViews>
    <sheetView tabSelected="1" workbookViewId="0">
      <selection activeCell="J3" sqref="J3:N4"/>
    </sheetView>
  </sheetViews>
  <sheetFormatPr defaultRowHeight="13.5" x14ac:dyDescent="0.15"/>
  <cols>
    <col min="1" max="1" width="5.125" customWidth="1"/>
    <col min="2" max="2" width="5.125" hidden="1" customWidth="1"/>
    <col min="3" max="3" width="5.25" bestFit="1" customWidth="1"/>
    <col min="4" max="4" width="6" bestFit="1" customWidth="1"/>
    <col min="5" max="5" width="14.375" customWidth="1"/>
    <col min="6" max="6" width="19.75" customWidth="1"/>
    <col min="7" max="7" width="5.25" bestFit="1" customWidth="1"/>
    <col min="8" max="8" width="5.25" style="17" bestFit="1" customWidth="1"/>
    <col min="9" max="10" width="11" bestFit="1" customWidth="1"/>
  </cols>
  <sheetData>
    <row r="1" spans="1:16" ht="14.25" thickBot="1" x14ac:dyDescent="0.2">
      <c r="I1">
        <f>MAX(B3:B27)</f>
        <v>0</v>
      </c>
    </row>
    <row r="2" spans="1:16" ht="14.25" thickBot="1" x14ac:dyDescent="0.2">
      <c r="B2" s="8" t="s">
        <v>9</v>
      </c>
      <c r="C2" s="7" t="s">
        <v>0</v>
      </c>
      <c r="D2" s="8" t="s">
        <v>1</v>
      </c>
      <c r="E2" s="8" t="s">
        <v>35</v>
      </c>
      <c r="F2" s="8" t="s">
        <v>58</v>
      </c>
      <c r="G2" s="8" t="s">
        <v>3</v>
      </c>
      <c r="H2" s="10" t="s">
        <v>4</v>
      </c>
      <c r="J2" s="31" t="s">
        <v>36</v>
      </c>
      <c r="M2" s="74" t="str">
        <f>IF(J3="","",VLOOKUP(J3,大会名・学校名!$I$3:$O$36,7,FALSE))</f>
        <v>区分</v>
      </c>
      <c r="N2" s="73" t="str">
        <f>IF(OR(J3="学校名",J3=0),"",IF(RIGHT(J3,3)="中学校","中","高"))</f>
        <v/>
      </c>
    </row>
    <row r="3" spans="1:16" x14ac:dyDescent="0.15">
      <c r="A3">
        <v>1</v>
      </c>
      <c r="B3" s="2" t="str">
        <f>IF(C3="","",COUNTIF(C3,"○"))</f>
        <v/>
      </c>
      <c r="C3" s="32"/>
      <c r="D3" s="33"/>
      <c r="E3" s="187">
        <f>IFERROR(VLOOKUP($J$3&amp;$A3,名簿!$E$2:$J$221,5,FALSE),0)</f>
        <v>0</v>
      </c>
      <c r="F3" s="188">
        <f>IFERROR(VLOOKUP($J$3&amp;$A3,名簿!$E$2:$J$221,6,FALSE),0)</f>
        <v>0</v>
      </c>
      <c r="G3" s="2">
        <f>IFERROR(VLOOKUP($J$3&amp;$A3,名簿!$E$2:$J$221,3,FALSE),0)</f>
        <v>0</v>
      </c>
      <c r="H3" s="54">
        <f>IFERROR(VLOOKUP($J$3&amp;$A3,名簿!$E$2:$J$221,4,FALSE),0)</f>
        <v>0</v>
      </c>
      <c r="J3" s="214" t="s">
        <v>53</v>
      </c>
      <c r="K3" s="215"/>
      <c r="L3" s="215"/>
      <c r="M3" s="215"/>
      <c r="N3" s="216"/>
      <c r="P3" t="s">
        <v>128</v>
      </c>
    </row>
    <row r="4" spans="1:16" x14ac:dyDescent="0.15">
      <c r="A4">
        <v>2</v>
      </c>
      <c r="B4" s="30" t="str">
        <f>IF(C4="","",COUNTIF($C$2:C4,"○"))</f>
        <v/>
      </c>
      <c r="C4" s="34"/>
      <c r="D4" s="35"/>
      <c r="E4" s="189">
        <f>IFERROR(VLOOKUP($J$3&amp;$A4,名簿!$E$2:$J$221,5,FALSE),0)</f>
        <v>0</v>
      </c>
      <c r="F4" s="190">
        <f>IFERROR(VLOOKUP($J$3&amp;$A4,名簿!$E$2:$J$221,6,FALSE),0)</f>
        <v>0</v>
      </c>
      <c r="G4" s="60">
        <f>IFERROR(VLOOKUP($J$3&amp;$A4,名簿!$E$2:$J$221,3,FALSE),0)</f>
        <v>0</v>
      </c>
      <c r="H4" s="55">
        <f>IFERROR(VLOOKUP($J$3&amp;$A4,名簿!$E$2:$J$221,4,FALSE),0)</f>
        <v>0</v>
      </c>
      <c r="J4" s="217"/>
      <c r="K4" s="218"/>
      <c r="L4" s="218"/>
      <c r="M4" s="218"/>
      <c r="N4" s="219"/>
      <c r="P4" t="s">
        <v>129</v>
      </c>
    </row>
    <row r="5" spans="1:16" x14ac:dyDescent="0.15">
      <c r="A5">
        <v>3</v>
      </c>
      <c r="B5" s="30" t="str">
        <f>IF(C5="","",COUNTIF($C$2:C5,"○"))</f>
        <v/>
      </c>
      <c r="C5" s="34"/>
      <c r="D5" s="35"/>
      <c r="E5" s="189">
        <f>IFERROR(VLOOKUP($J$3&amp;$A5,名簿!$E$2:$J$221,5,FALSE),0)</f>
        <v>0</v>
      </c>
      <c r="F5" s="190">
        <f>IFERROR(VLOOKUP($J$3&amp;$A5,名簿!$E$2:$J$221,6,FALSE),0)</f>
        <v>0</v>
      </c>
      <c r="G5" s="60">
        <f>IFERROR(VLOOKUP($J$3&amp;$A5,名簿!$E$2:$J$221,3,FALSE),0)</f>
        <v>0</v>
      </c>
      <c r="H5" s="55">
        <f>IFERROR(VLOOKUP($J$3&amp;$A5,名簿!$E$2:$J$221,4,FALSE),0)</f>
        <v>0</v>
      </c>
      <c r="P5" t="s">
        <v>130</v>
      </c>
    </row>
    <row r="6" spans="1:16" x14ac:dyDescent="0.15">
      <c r="A6">
        <v>4</v>
      </c>
      <c r="B6" s="30" t="str">
        <f>IF(C6="","",COUNTIF($C$2:C6,"○"))</f>
        <v/>
      </c>
      <c r="C6" s="34"/>
      <c r="D6" s="35"/>
      <c r="E6" s="189">
        <f>IFERROR(VLOOKUP($J$3&amp;$A6,名簿!$E$2:$J$221,5,FALSE),0)</f>
        <v>0</v>
      </c>
      <c r="F6" s="190">
        <f>IFERROR(VLOOKUP($J$3&amp;$A6,名簿!$E$2:$J$221,6,FALSE),0)</f>
        <v>0</v>
      </c>
      <c r="G6" s="60">
        <f>IFERROR(VLOOKUP($J$3&amp;$A6,名簿!$E$2:$J$221,3,FALSE),0)</f>
        <v>0</v>
      </c>
      <c r="H6" s="55">
        <f>IFERROR(VLOOKUP($J$3&amp;$A6,名簿!$E$2:$J$221,4,FALSE),0)</f>
        <v>0</v>
      </c>
      <c r="J6" t="s">
        <v>57</v>
      </c>
      <c r="L6" t="s">
        <v>59</v>
      </c>
      <c r="P6" t="s">
        <v>131</v>
      </c>
    </row>
    <row r="7" spans="1:16" x14ac:dyDescent="0.15">
      <c r="A7">
        <v>5</v>
      </c>
      <c r="B7" s="30" t="str">
        <f>IF(C7="","",COUNTIF($C$2:C7,"○"))</f>
        <v/>
      </c>
      <c r="C7" s="34"/>
      <c r="D7" s="35"/>
      <c r="E7" s="189">
        <f>IFERROR(VLOOKUP($J$3&amp;$A7,名簿!$E$2:$J$221,5,FALSE),0)</f>
        <v>0</v>
      </c>
      <c r="F7" s="190">
        <f>IFERROR(VLOOKUP($J$3&amp;$A7,名簿!$E$2:$J$221,6,FALSE),0)</f>
        <v>0</v>
      </c>
      <c r="G7" s="60">
        <f>IFERROR(VLOOKUP($J$3&amp;$A7,名簿!$E$2:$J$221,3,FALSE),0)</f>
        <v>0</v>
      </c>
      <c r="H7" s="55">
        <f>IFERROR(VLOOKUP($J$3&amp;$A7,名簿!$E$2:$J$221,4,FALSE),0)</f>
        <v>0</v>
      </c>
      <c r="J7" s="53" t="str">
        <f>IFERROR(VLOOKUP($J$3,大会名・学校名!$I$4:$N$36,3,FALSE),"")</f>
        <v/>
      </c>
      <c r="L7" s="17" t="s">
        <v>60</v>
      </c>
      <c r="M7" t="s">
        <v>74</v>
      </c>
      <c r="P7" t="s">
        <v>132</v>
      </c>
    </row>
    <row r="8" spans="1:16" x14ac:dyDescent="0.15">
      <c r="A8">
        <v>6</v>
      </c>
      <c r="B8" s="30" t="str">
        <f>IF(C8="","",COUNTIF($C$2:C8,"○"))</f>
        <v/>
      </c>
      <c r="C8" s="34"/>
      <c r="D8" s="35"/>
      <c r="E8" s="189">
        <f>IFERROR(VLOOKUP($J$3&amp;$A8,名簿!$E$2:$J$221,5,FALSE),0)</f>
        <v>0</v>
      </c>
      <c r="F8" s="190">
        <f>IFERROR(VLOOKUP($J$3&amp;$A8,名簿!$E$2:$J$221,6,FALSE),0)</f>
        <v>0</v>
      </c>
      <c r="G8" s="60">
        <f>IFERROR(VLOOKUP($J$3&amp;$A8,名簿!$E$2:$J$221,3,FALSE),0)</f>
        <v>0</v>
      </c>
      <c r="H8" s="55">
        <f>IFERROR(VLOOKUP($J$3&amp;$A8,名簿!$E$2:$J$221,4,FALSE),0)</f>
        <v>0</v>
      </c>
      <c r="J8" s="53" t="str">
        <f>IFERROR(VLOOKUP($J$3,大会名・学校名!$I$4:$N$36,4,FALSE),"")</f>
        <v/>
      </c>
      <c r="L8" s="17" t="s">
        <v>61</v>
      </c>
      <c r="M8" t="s">
        <v>73</v>
      </c>
      <c r="P8" t="s">
        <v>133</v>
      </c>
    </row>
    <row r="9" spans="1:16" x14ac:dyDescent="0.15">
      <c r="A9">
        <v>7</v>
      </c>
      <c r="B9" s="30" t="str">
        <f>IF(C9="","",COUNTIF($C$2:C9,"○"))</f>
        <v/>
      </c>
      <c r="C9" s="34"/>
      <c r="D9" s="35"/>
      <c r="E9" s="189">
        <f>IFERROR(VLOOKUP($J$3&amp;$A9,名簿!$E$2:$J$221,5,FALSE),0)</f>
        <v>0</v>
      </c>
      <c r="F9" s="190">
        <f>IFERROR(VLOOKUP($J$3&amp;$A9,名簿!$E$2:$J$221,6,FALSE),0)</f>
        <v>0</v>
      </c>
      <c r="G9" s="60">
        <f>IFERROR(VLOOKUP($J$3&amp;$A9,名簿!$E$2:$J$221,3,FALSE),0)</f>
        <v>0</v>
      </c>
      <c r="H9" s="55">
        <f>IFERROR(VLOOKUP($J$3&amp;$A9,名簿!$E$2:$J$221,4,FALSE),0)</f>
        <v>0</v>
      </c>
      <c r="J9" s="53" t="str">
        <f>IFERROR(VLOOKUP($J$3,大会名・学校名!$I$4:$N$36,5,FALSE),"")</f>
        <v/>
      </c>
      <c r="L9" s="17" t="s">
        <v>62</v>
      </c>
      <c r="M9" t="s">
        <v>75</v>
      </c>
      <c r="P9" t="s">
        <v>134</v>
      </c>
    </row>
    <row r="10" spans="1:16" x14ac:dyDescent="0.15">
      <c r="A10">
        <v>8</v>
      </c>
      <c r="B10" s="30" t="str">
        <f>IF(C10="","",COUNTIF($C$2:C10,"○"))</f>
        <v/>
      </c>
      <c r="C10" s="34"/>
      <c r="D10" s="35"/>
      <c r="E10" s="189">
        <f>IFERROR(VLOOKUP($J$3&amp;$A10,名簿!$E$2:$J$221,5,FALSE),0)</f>
        <v>0</v>
      </c>
      <c r="F10" s="190">
        <f>IFERROR(VLOOKUP($J$3&amp;$A10,名簿!$E$2:$J$221,6,FALSE),0)</f>
        <v>0</v>
      </c>
      <c r="G10" s="60">
        <f>IFERROR(VLOOKUP($J$3&amp;$A10,名簿!$E$2:$J$221,3,FALSE),0)</f>
        <v>0</v>
      </c>
      <c r="H10" s="55">
        <f>IFERROR(VLOOKUP($J$3&amp;$A10,名簿!$E$2:$J$221,4,FALSE),0)</f>
        <v>0</v>
      </c>
      <c r="J10" s="53" t="str">
        <f>IFERROR(VLOOKUP($J$3,大会名・学校名!$I$4:$N$36,6,FALSE),"")</f>
        <v/>
      </c>
      <c r="L10" s="17" t="s">
        <v>63</v>
      </c>
      <c r="M10" t="s">
        <v>68</v>
      </c>
      <c r="P10" t="s">
        <v>135</v>
      </c>
    </row>
    <row r="11" spans="1:16" x14ac:dyDescent="0.15">
      <c r="A11">
        <v>9</v>
      </c>
      <c r="B11" s="30" t="str">
        <f>IF(C11="","",COUNTIF($C$2:C11,"○"))</f>
        <v/>
      </c>
      <c r="C11" s="34"/>
      <c r="D11" s="35"/>
      <c r="E11" s="189">
        <f>IFERROR(VLOOKUP($J$3&amp;$A11,名簿!$E$2:$J$221,5,FALSE),0)</f>
        <v>0</v>
      </c>
      <c r="F11" s="190">
        <f>IFERROR(VLOOKUP($J$3&amp;$A11,名簿!$E$2:$J$221,6,FALSE),0)</f>
        <v>0</v>
      </c>
      <c r="G11" s="60">
        <f>IFERROR(VLOOKUP($J$3&amp;$A11,名簿!$E$2:$J$221,3,FALSE),0)</f>
        <v>0</v>
      </c>
      <c r="H11" s="55">
        <f>IFERROR(VLOOKUP($J$3&amp;$A11,名簿!$E$2:$J$221,4,FALSE),0)</f>
        <v>0</v>
      </c>
      <c r="L11" s="17" t="s">
        <v>64</v>
      </c>
      <c r="M11" t="s">
        <v>69</v>
      </c>
      <c r="P11" t="s">
        <v>136</v>
      </c>
    </row>
    <row r="12" spans="1:16" x14ac:dyDescent="0.15">
      <c r="A12">
        <v>10</v>
      </c>
      <c r="B12" s="30" t="str">
        <f>IF(C12="","",COUNTIF($C$2:C12,"○"))</f>
        <v/>
      </c>
      <c r="C12" s="34"/>
      <c r="D12" s="35"/>
      <c r="E12" s="189">
        <f>IFERROR(VLOOKUP($J$3&amp;$A12,名簿!$E$2:$J$221,5,FALSE),0)</f>
        <v>0</v>
      </c>
      <c r="F12" s="190">
        <f>IFERROR(VLOOKUP($J$3&amp;$A12,名簿!$E$2:$J$221,6,FALSE),0)</f>
        <v>0</v>
      </c>
      <c r="G12" s="60">
        <f>IFERROR(VLOOKUP($J$3&amp;$A12,名簿!$E$2:$J$221,3,FALSE),0)</f>
        <v>0</v>
      </c>
      <c r="H12" s="55">
        <f>IFERROR(VLOOKUP($J$3&amp;$A12,名簿!$E$2:$J$221,4,FALSE),0)</f>
        <v>0</v>
      </c>
      <c r="L12" s="17" t="s">
        <v>65</v>
      </c>
      <c r="M12" t="s">
        <v>70</v>
      </c>
      <c r="P12" t="s">
        <v>137</v>
      </c>
    </row>
    <row r="13" spans="1:16" x14ac:dyDescent="0.15">
      <c r="A13">
        <v>11</v>
      </c>
      <c r="B13" s="30" t="str">
        <f>IF(C13="","",COUNTIF($C$2:C13,"○"))</f>
        <v/>
      </c>
      <c r="C13" s="34"/>
      <c r="D13" s="35"/>
      <c r="E13" s="189">
        <f>IFERROR(VLOOKUP($J$3&amp;$A13,名簿!$E$2:$J$221,5,FALSE),0)</f>
        <v>0</v>
      </c>
      <c r="F13" s="190">
        <f>IFERROR(VLOOKUP($J$3&amp;$A13,名簿!$E$2:$J$221,6,FALSE),0)</f>
        <v>0</v>
      </c>
      <c r="G13" s="60">
        <f>IFERROR(VLOOKUP($J$3&amp;$A13,名簿!$E$2:$J$221,3,FALSE),0)</f>
        <v>0</v>
      </c>
      <c r="H13" s="55">
        <f>IFERROR(VLOOKUP($J$3&amp;$A13,名簿!$E$2:$J$221,4,FALSE),0)</f>
        <v>0</v>
      </c>
      <c r="L13" s="17" t="s">
        <v>66</v>
      </c>
      <c r="M13" t="s">
        <v>71</v>
      </c>
      <c r="P13" t="s">
        <v>138</v>
      </c>
    </row>
    <row r="14" spans="1:16" x14ac:dyDescent="0.15">
      <c r="A14">
        <v>12</v>
      </c>
      <c r="B14" s="30" t="str">
        <f>IF(C14="","",COUNTIF($C$2:C14,"○"))</f>
        <v/>
      </c>
      <c r="C14" s="34"/>
      <c r="D14" s="35"/>
      <c r="E14" s="189">
        <f>IFERROR(VLOOKUP($J$3&amp;$A14,名簿!$E$2:$J$221,5,FALSE),0)</f>
        <v>0</v>
      </c>
      <c r="F14" s="190">
        <f>IFERROR(VLOOKUP($J$3&amp;$A14,名簿!$E$2:$J$221,6,FALSE),0)</f>
        <v>0</v>
      </c>
      <c r="G14" s="60">
        <f>IFERROR(VLOOKUP($J$3&amp;$A14,名簿!$E$2:$J$221,3,FALSE),0)</f>
        <v>0</v>
      </c>
      <c r="H14" s="55">
        <f>IFERROR(VLOOKUP($J$3&amp;$A14,名簿!$E$2:$J$221,4,FALSE),0)</f>
        <v>0</v>
      </c>
      <c r="L14" s="17" t="s">
        <v>67</v>
      </c>
      <c r="M14" t="s">
        <v>72</v>
      </c>
      <c r="P14" t="s">
        <v>139</v>
      </c>
    </row>
    <row r="15" spans="1:16" x14ac:dyDescent="0.15">
      <c r="A15">
        <v>13</v>
      </c>
      <c r="B15" s="30" t="str">
        <f>IF(C15="","",COUNTIF($C$2:C15,"○"))</f>
        <v/>
      </c>
      <c r="C15" s="34"/>
      <c r="D15" s="35"/>
      <c r="E15" s="189">
        <f>IFERROR(VLOOKUP($J$3&amp;$A15,名簿!$E$2:$J$221,5,FALSE),0)</f>
        <v>0</v>
      </c>
      <c r="F15" s="190">
        <f>IFERROR(VLOOKUP($J$3&amp;$A15,名簿!$E$2:$J$221,6,FALSE),0)</f>
        <v>0</v>
      </c>
      <c r="G15" s="60">
        <f>IFERROR(VLOOKUP($J$3&amp;$A15,名簿!$E$2:$J$221,3,FALSE),0)</f>
        <v>0</v>
      </c>
      <c r="H15" s="55">
        <f>IFERROR(VLOOKUP($J$3&amp;$A15,名簿!$E$2:$J$221,4,FALSE),0)</f>
        <v>0</v>
      </c>
      <c r="P15" t="s">
        <v>140</v>
      </c>
    </row>
    <row r="16" spans="1:16" x14ac:dyDescent="0.15">
      <c r="A16">
        <v>14</v>
      </c>
      <c r="B16" s="30" t="str">
        <f>IF(C16="","",COUNTIF($C$2:C16,"○"))</f>
        <v/>
      </c>
      <c r="C16" s="34"/>
      <c r="D16" s="35"/>
      <c r="E16" s="189">
        <f>IFERROR(VLOOKUP($J$3&amp;$A16,名簿!$E$2:$J$221,5,FALSE),0)</f>
        <v>0</v>
      </c>
      <c r="F16" s="190">
        <f>IFERROR(VLOOKUP($J$3&amp;$A16,名簿!$E$2:$J$221,6,FALSE),0)</f>
        <v>0</v>
      </c>
      <c r="G16" s="60">
        <f>IFERROR(VLOOKUP($J$3&amp;$A16,名簿!$E$2:$J$221,3,FALSE),0)</f>
        <v>0</v>
      </c>
      <c r="H16" s="55">
        <f>IFERROR(VLOOKUP($J$3&amp;$A16,名簿!$E$2:$J$221,4,FALSE),0)</f>
        <v>0</v>
      </c>
    </row>
    <row r="17" spans="1:9" x14ac:dyDescent="0.15">
      <c r="A17">
        <v>15</v>
      </c>
      <c r="B17" s="30" t="str">
        <f>IF(C17="","",COUNTIF($C$2:C17,"○"))</f>
        <v/>
      </c>
      <c r="C17" s="34"/>
      <c r="D17" s="35"/>
      <c r="E17" s="189">
        <f>IFERROR(VLOOKUP($J$3&amp;$A17,名簿!$E$2:$J$221,5,FALSE),0)</f>
        <v>0</v>
      </c>
      <c r="F17" s="190">
        <f>IFERROR(VLOOKUP($J$3&amp;$A17,名簿!$E$2:$J$221,6,FALSE),0)</f>
        <v>0</v>
      </c>
      <c r="G17" s="60">
        <f>IFERROR(VLOOKUP($J$3&amp;$A17,名簿!$E$2:$J$221,3,FALSE),0)</f>
        <v>0</v>
      </c>
      <c r="H17" s="55">
        <f>IFERROR(VLOOKUP($J$3&amp;$A17,名簿!$E$2:$J$221,4,FALSE),0)</f>
        <v>0</v>
      </c>
    </row>
    <row r="18" spans="1:9" x14ac:dyDescent="0.15">
      <c r="A18">
        <v>16</v>
      </c>
      <c r="B18" s="30" t="str">
        <f>IF(C18="","",COUNTIF($C$2:C18,"○"))</f>
        <v/>
      </c>
      <c r="C18" s="34"/>
      <c r="D18" s="35"/>
      <c r="E18" s="189">
        <f>IFERROR(VLOOKUP($J$3&amp;$A18,名簿!$E$2:$J$221,5,FALSE),0)</f>
        <v>0</v>
      </c>
      <c r="F18" s="190">
        <f>IFERROR(VLOOKUP($J$3&amp;$A18,名簿!$E$2:$J$221,6,FALSE),0)</f>
        <v>0</v>
      </c>
      <c r="G18" s="60">
        <f>IFERROR(VLOOKUP($J$3&amp;$A18,名簿!$E$2:$J$221,3,FALSE),0)</f>
        <v>0</v>
      </c>
      <c r="H18" s="55">
        <f>IFERROR(VLOOKUP($J$3&amp;$A18,名簿!$E$2:$J$221,4,FALSE),0)</f>
        <v>0</v>
      </c>
    </row>
    <row r="19" spans="1:9" x14ac:dyDescent="0.15">
      <c r="A19">
        <v>17</v>
      </c>
      <c r="B19" s="30" t="str">
        <f>IF(C19="","",COUNTIF($C$2:C19,"○"))</f>
        <v/>
      </c>
      <c r="C19" s="34"/>
      <c r="D19" s="35"/>
      <c r="E19" s="189">
        <f>IFERROR(VLOOKUP($J$3&amp;$A19,名簿!$E$2:$J$221,5,FALSE),0)</f>
        <v>0</v>
      </c>
      <c r="F19" s="190">
        <f>IFERROR(VLOOKUP($J$3&amp;$A19,名簿!$E$2:$J$221,6,FALSE),0)</f>
        <v>0</v>
      </c>
      <c r="G19" s="60">
        <f>IFERROR(VLOOKUP($J$3&amp;$A19,名簿!$E$2:$J$221,3,FALSE),0)</f>
        <v>0</v>
      </c>
      <c r="H19" s="55">
        <f>IFERROR(VLOOKUP($J$3&amp;$A19,名簿!$E$2:$J$221,4,FALSE),0)</f>
        <v>0</v>
      </c>
    </row>
    <row r="20" spans="1:9" x14ac:dyDescent="0.15">
      <c r="A20">
        <v>18</v>
      </c>
      <c r="B20" s="30" t="str">
        <f>IF(C20="","",COUNTIF($C$2:C20,"○"))</f>
        <v/>
      </c>
      <c r="C20" s="34"/>
      <c r="D20" s="35"/>
      <c r="E20" s="189">
        <f>IFERROR(VLOOKUP($J$3&amp;$A20,名簿!$E$2:$J$221,5,FALSE),0)</f>
        <v>0</v>
      </c>
      <c r="F20" s="190">
        <f>IFERROR(VLOOKUP($J$3&amp;$A20,名簿!$E$2:$J$221,6,FALSE),0)</f>
        <v>0</v>
      </c>
      <c r="G20" s="60">
        <f>IFERROR(VLOOKUP($J$3&amp;$A20,名簿!$E$2:$J$221,3,FALSE),0)</f>
        <v>0</v>
      </c>
      <c r="H20" s="55">
        <f>IFERROR(VLOOKUP($J$3&amp;$A20,名簿!$E$2:$J$221,4,FALSE),0)</f>
        <v>0</v>
      </c>
    </row>
    <row r="21" spans="1:9" ht="14.25" thickBot="1" x14ac:dyDescent="0.2">
      <c r="A21">
        <v>19</v>
      </c>
      <c r="B21" s="6" t="str">
        <f>IF(C21="","",COUNTIF($C$2:C21,"○"))</f>
        <v/>
      </c>
      <c r="C21" s="34"/>
      <c r="D21" s="35"/>
      <c r="E21" s="189">
        <f>IFERROR(VLOOKUP($J$3&amp;$A21,名簿!$E$2:$J$221,5,FALSE),0)</f>
        <v>0</v>
      </c>
      <c r="F21" s="190">
        <f>IFERROR(VLOOKUP($J$3&amp;$A21,名簿!$E$2:$J$221,6,FALSE),0)</f>
        <v>0</v>
      </c>
      <c r="G21" s="60">
        <f>IFERROR(VLOOKUP($J$3&amp;$A21,名簿!$E$2:$J$221,3,FALSE),0)</f>
        <v>0</v>
      </c>
      <c r="H21" s="55">
        <f>IFERROR(VLOOKUP($J$3&amp;$A21,名簿!$E$2:$J$221,4,FALSE),0)</f>
        <v>0</v>
      </c>
    </row>
    <row r="22" spans="1:9" ht="14.25" thickBot="1" x14ac:dyDescent="0.2">
      <c r="A22">
        <v>20</v>
      </c>
      <c r="B22" s="13"/>
      <c r="C22" s="36"/>
      <c r="D22" s="37"/>
      <c r="E22" s="191">
        <f>IFERROR(VLOOKUP($J$3&amp;$A22,名簿!$E$2:$J$221,5,FALSE),0)</f>
        <v>0</v>
      </c>
      <c r="F22" s="192">
        <f>IFERROR(VLOOKUP($J$3&amp;$A22,名簿!$E$2:$J$221,6,FALSE),0)</f>
        <v>0</v>
      </c>
      <c r="G22" s="6">
        <f>IFERROR(VLOOKUP($J$3&amp;$A22,名簿!$E$2:$J$221,3,FALSE),0)</f>
        <v>0</v>
      </c>
      <c r="H22" s="56">
        <f>IFERROR(VLOOKUP($J$3&amp;$A22,名簿!$E$2:$J$221,4,FALSE),0)</f>
        <v>0</v>
      </c>
    </row>
    <row r="23" spans="1:9" x14ac:dyDescent="0.15">
      <c r="B23" s="30" t="str">
        <f>IF(C23="","",COUNTIF($C$2:C23,"○"))</f>
        <v/>
      </c>
      <c r="C23" s="34"/>
      <c r="D23" s="35"/>
      <c r="E23" s="193"/>
      <c r="F23" s="194"/>
      <c r="G23" s="38"/>
      <c r="H23" s="57"/>
      <c r="I23" t="s">
        <v>54</v>
      </c>
    </row>
    <row r="24" spans="1:9" x14ac:dyDescent="0.15">
      <c r="B24" s="30" t="str">
        <f>IF(C24="","",COUNTIF($C$2:C24,"○"))</f>
        <v/>
      </c>
      <c r="C24" s="34"/>
      <c r="D24" s="35"/>
      <c r="E24" s="193"/>
      <c r="F24" s="194"/>
      <c r="G24" s="38"/>
      <c r="H24" s="57"/>
      <c r="I24" t="s">
        <v>54</v>
      </c>
    </row>
    <row r="25" spans="1:9" x14ac:dyDescent="0.15">
      <c r="B25" s="30" t="str">
        <f>IF(C25="","",COUNTIF($C$2:C25,"○"))</f>
        <v/>
      </c>
      <c r="C25" s="34"/>
      <c r="D25" s="35"/>
      <c r="E25" s="193"/>
      <c r="F25" s="194"/>
      <c r="G25" s="38"/>
      <c r="H25" s="57"/>
      <c r="I25" t="s">
        <v>54</v>
      </c>
    </row>
    <row r="26" spans="1:9" x14ac:dyDescent="0.15">
      <c r="B26" s="30" t="str">
        <f>IF(C26="","",COUNTIF($C$2:C26,"○"))</f>
        <v/>
      </c>
      <c r="C26" s="34"/>
      <c r="D26" s="35"/>
      <c r="E26" s="193"/>
      <c r="F26" s="194"/>
      <c r="G26" s="38"/>
      <c r="H26" s="57"/>
      <c r="I26" t="s">
        <v>54</v>
      </c>
    </row>
    <row r="27" spans="1:9" ht="14.25" thickBot="1" x14ac:dyDescent="0.2">
      <c r="B27" s="6" t="str">
        <f>IF(C27="","",COUNTIF($C$2:C27,"○"))</f>
        <v/>
      </c>
      <c r="C27" s="36"/>
      <c r="D27" s="37"/>
      <c r="E27" s="195"/>
      <c r="F27" s="196"/>
      <c r="G27" s="39"/>
      <c r="H27" s="58"/>
      <c r="I27" t="s">
        <v>54</v>
      </c>
    </row>
  </sheetData>
  <mergeCells count="1">
    <mergeCell ref="J3:N4"/>
  </mergeCells>
  <phoneticPr fontId="20"/>
  <conditionalFormatting sqref="J2 B2:H27">
    <cfRule type="cellIs" dxfId="29" priority="2" stopIfTrue="1" operator="equal">
      <formula>0</formula>
    </cfRule>
  </conditionalFormatting>
  <dataValidations count="4">
    <dataValidation type="list" allowBlank="1" showInputMessage="1" showErrorMessage="1" sqref="D3:D27">
      <formula1>"A,B,C,D,E,F,G,H"</formula1>
    </dataValidation>
    <dataValidation type="list" allowBlank="1" showInputMessage="1" showErrorMessage="1" sqref="C3:C27">
      <formula1>"○"</formula1>
    </dataValidation>
    <dataValidation type="list" allowBlank="1" showInputMessage="1" showErrorMessage="1" sqref="H23:H27">
      <formula1>"①,②,③"</formula1>
    </dataValidation>
    <dataValidation type="list" allowBlank="1" showInputMessage="1" showErrorMessage="1" sqref="G23:G27">
      <formula1>"男,女"</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大会名・学校名!$I$3:$I$36</xm:f>
          </x14:formula1>
          <xm:sqref>J3:N4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P201"/>
  <sheetViews>
    <sheetView workbookViewId="0">
      <pane xSplit="1" ySplit="1" topLeftCell="B2" activePane="bottomRight" state="frozen"/>
      <selection sqref="A1:J1"/>
      <selection pane="topRight" sqref="A1:J1"/>
      <selection pane="bottomLeft" sqref="A1:J1"/>
      <selection pane="bottomRight" activeCell="H2" sqref="H2"/>
    </sheetView>
  </sheetViews>
  <sheetFormatPr defaultColWidth="9" defaultRowHeight="13.5" x14ac:dyDescent="0.15"/>
  <cols>
    <col min="1" max="1" width="6" style="17" hidden="1" customWidth="1"/>
    <col min="2" max="2" width="31.75" style="3" hidden="1" customWidth="1"/>
    <col min="3" max="4" width="5.25" style="3" hidden="1" customWidth="1"/>
    <col min="5" max="5" width="12.375" style="3" hidden="1" customWidth="1"/>
    <col min="6" max="6" width="18" style="3" hidden="1" customWidth="1"/>
    <col min="7" max="7" width="0" style="3" hidden="1" customWidth="1"/>
    <col min="8" max="11" width="9" style="3"/>
    <col min="12" max="12" width="11.625" style="95" bestFit="1" customWidth="1"/>
    <col min="13" max="13" width="9" style="3"/>
    <col min="14" max="14" width="22.875" style="3" bestFit="1" customWidth="1"/>
    <col min="15" max="16384" width="9" style="3"/>
  </cols>
  <sheetData>
    <row r="1" spans="1:16" ht="18" customHeight="1" thickBot="1" x14ac:dyDescent="0.2">
      <c r="A1" s="86" t="s">
        <v>9</v>
      </c>
      <c r="B1" s="87" t="s">
        <v>2</v>
      </c>
      <c r="C1" s="86" t="s">
        <v>3</v>
      </c>
      <c r="D1" s="86" t="s">
        <v>4</v>
      </c>
      <c r="E1" s="86" t="s">
        <v>35</v>
      </c>
      <c r="F1" s="86" t="s">
        <v>6</v>
      </c>
      <c r="H1" s="200" t="s">
        <v>108</v>
      </c>
      <c r="I1" s="200" t="s">
        <v>109</v>
      </c>
      <c r="J1" s="200" t="s">
        <v>110</v>
      </c>
      <c r="K1" s="200" t="s">
        <v>111</v>
      </c>
      <c r="L1" s="201" t="s">
        <v>112</v>
      </c>
      <c r="M1" s="200" t="s">
        <v>113</v>
      </c>
      <c r="N1" s="200" t="s">
        <v>114</v>
      </c>
      <c r="O1" s="200" t="s">
        <v>115</v>
      </c>
      <c r="P1" s="200" t="s">
        <v>116</v>
      </c>
    </row>
    <row r="2" spans="1:16" ht="18" customHeight="1" x14ac:dyDescent="0.15">
      <c r="A2" s="76">
        <v>1</v>
      </c>
      <c r="B2" s="88" t="str">
        <f>IFERROR(IFERROR(IF(N2="","",VLOOKUP(N2,大会名・学校名!$H$4:$I$36,2,FALSE)),MID(N2,SEARCH("立",N2)+1,LEN(N2)-SEARCH("立",N2))),N2)</f>
        <v>津田学園高等学校</v>
      </c>
      <c r="C2" s="92" t="str">
        <f>P2</f>
        <v>男</v>
      </c>
      <c r="D2" s="92" t="str">
        <f>O2</f>
        <v>②</v>
      </c>
      <c r="E2" s="88" t="str">
        <f>H2&amp;"　"&amp;I2</f>
        <v>阿部　　謙成</v>
      </c>
      <c r="F2" s="88" t="str">
        <f>PHONETIC(J2)&amp;"　"&amp;PHONETIC(K2)</f>
        <v>あべ　　けんじょう</v>
      </c>
      <c r="H2" s="3" t="s">
        <v>380</v>
      </c>
      <c r="I2" s="3" t="s">
        <v>248</v>
      </c>
      <c r="J2" s="3" t="s">
        <v>249</v>
      </c>
      <c r="K2" s="3" t="s">
        <v>250</v>
      </c>
      <c r="L2" s="95">
        <v>37881</v>
      </c>
      <c r="M2" s="3" t="s">
        <v>251</v>
      </c>
      <c r="N2" s="3" t="s">
        <v>252</v>
      </c>
      <c r="O2" s="3" t="s">
        <v>86</v>
      </c>
      <c r="P2" s="3" t="s">
        <v>8</v>
      </c>
    </row>
    <row r="3" spans="1:16" ht="18" customHeight="1" x14ac:dyDescent="0.15">
      <c r="A3" s="77">
        <f>IF(E3="　","",A2+1)</f>
        <v>2</v>
      </c>
      <c r="B3" s="89" t="str">
        <f>IFERROR(IFERROR(IF(N3="","",VLOOKUP(N3,大会名・学校名!$H$4:$I$36,2,FALSE)),MID(N3,SEARCH("立",N3)+1,LEN(N3)-SEARCH("立",N3))),N3)</f>
        <v>津田学園高等学校</v>
      </c>
      <c r="C3" s="93" t="str">
        <f t="shared" ref="C3:C66" si="0">P3</f>
        <v>男</v>
      </c>
      <c r="D3" s="93" t="str">
        <f t="shared" ref="D3:D66" si="1">O3</f>
        <v>②</v>
      </c>
      <c r="E3" s="89" t="str">
        <f t="shared" ref="E3:E66" si="2">H3&amp;"　"&amp;I3</f>
        <v>児玉　悠悟</v>
      </c>
      <c r="F3" s="89" t="str">
        <f t="shared" ref="F3:F66" si="3">PHONETIC(J3)&amp;"　"&amp;PHONETIC(K3)</f>
        <v>こだま　ゆうご</v>
      </c>
      <c r="H3" s="3" t="s">
        <v>381</v>
      </c>
      <c r="I3" s="3" t="s">
        <v>253</v>
      </c>
      <c r="J3" s="3" t="s">
        <v>254</v>
      </c>
      <c r="K3" s="3" t="s">
        <v>255</v>
      </c>
      <c r="L3" s="95">
        <v>37965</v>
      </c>
      <c r="M3" s="3" t="s">
        <v>251</v>
      </c>
      <c r="N3" s="3" t="s">
        <v>252</v>
      </c>
      <c r="O3" s="3" t="s">
        <v>86</v>
      </c>
      <c r="P3" s="3" t="s">
        <v>8</v>
      </c>
    </row>
    <row r="4" spans="1:16" ht="18" customHeight="1" x14ac:dyDescent="0.15">
      <c r="A4" s="77">
        <f t="shared" ref="A4:A67" si="4">IF(E4="　","",A3+1)</f>
        <v>3</v>
      </c>
      <c r="B4" s="89" t="str">
        <f>IFERROR(IFERROR(IF(N4="","",VLOOKUP(N4,大会名・学校名!$H$4:$I$36,2,FALSE)),MID(N4,SEARCH("立",N4)+1,LEN(N4)-SEARCH("立",N4))),N4)</f>
        <v>津田学園高等学校</v>
      </c>
      <c r="C4" s="93" t="str">
        <f t="shared" si="0"/>
        <v>女</v>
      </c>
      <c r="D4" s="93" t="str">
        <f t="shared" si="1"/>
        <v>③</v>
      </c>
      <c r="E4" s="89" t="str">
        <f t="shared" si="2"/>
        <v>仲野　綺良々</v>
      </c>
      <c r="F4" s="89" t="str">
        <f t="shared" si="3"/>
        <v>なかの　きらら</v>
      </c>
      <c r="H4" s="3" t="s">
        <v>382</v>
      </c>
      <c r="I4" s="3" t="s">
        <v>256</v>
      </c>
      <c r="J4" s="3" t="s">
        <v>257</v>
      </c>
      <c r="K4" s="3" t="s">
        <v>258</v>
      </c>
      <c r="L4" s="95">
        <v>37647</v>
      </c>
      <c r="M4" s="3" t="s">
        <v>251</v>
      </c>
      <c r="N4" s="3" t="s">
        <v>252</v>
      </c>
      <c r="O4" s="3" t="s">
        <v>85</v>
      </c>
      <c r="P4" s="3" t="s">
        <v>7</v>
      </c>
    </row>
    <row r="5" spans="1:16" ht="18" customHeight="1" x14ac:dyDescent="0.15">
      <c r="A5" s="77">
        <f t="shared" si="4"/>
        <v>4</v>
      </c>
      <c r="B5" s="89" t="str">
        <f>IFERROR(IFERROR(IF(N5="","",VLOOKUP(N5,大会名・学校名!$H$4:$I$36,2,FALSE)),MID(N5,SEARCH("立",N5)+1,LEN(N5)-SEARCH("立",N5))),N5)</f>
        <v>津田学園高等学校</v>
      </c>
      <c r="C5" s="93" t="str">
        <f t="shared" si="0"/>
        <v>女</v>
      </c>
      <c r="D5" s="93" t="str">
        <f t="shared" si="1"/>
        <v>②</v>
      </c>
      <c r="E5" s="89" t="str">
        <f t="shared" si="2"/>
        <v>池ヶ谷　瑠菜</v>
      </c>
      <c r="F5" s="89" t="str">
        <f t="shared" si="3"/>
        <v>いけがや　るな</v>
      </c>
      <c r="H5" s="3" t="s">
        <v>383</v>
      </c>
      <c r="I5" s="3" t="s">
        <v>259</v>
      </c>
      <c r="J5" s="3" t="s">
        <v>260</v>
      </c>
      <c r="K5" s="3" t="s">
        <v>261</v>
      </c>
      <c r="L5" s="95">
        <v>37828</v>
      </c>
      <c r="M5" s="3" t="s">
        <v>251</v>
      </c>
      <c r="N5" s="3" t="s">
        <v>252</v>
      </c>
      <c r="O5" s="3" t="s">
        <v>86</v>
      </c>
      <c r="P5" s="3" t="s">
        <v>7</v>
      </c>
    </row>
    <row r="6" spans="1:16" ht="18" customHeight="1" x14ac:dyDescent="0.15">
      <c r="A6" s="77">
        <f t="shared" si="4"/>
        <v>5</v>
      </c>
      <c r="B6" s="89" t="str">
        <f>IFERROR(IFERROR(IF(N6="","",VLOOKUP(N6,大会名・学校名!$H$4:$I$36,2,FALSE)),MID(N6,SEARCH("立",N6)+1,LEN(N6)-SEARCH("立",N6))),N6)</f>
        <v>津田学園高等学校</v>
      </c>
      <c r="C6" s="93" t="str">
        <f t="shared" si="0"/>
        <v>女</v>
      </c>
      <c r="D6" s="93" t="str">
        <f t="shared" si="1"/>
        <v>②</v>
      </c>
      <c r="E6" s="89" t="str">
        <f t="shared" si="2"/>
        <v>打田　妃菜</v>
      </c>
      <c r="F6" s="89" t="str">
        <f t="shared" si="3"/>
        <v>うちだ　ひな</v>
      </c>
      <c r="H6" s="3" t="s">
        <v>384</v>
      </c>
      <c r="I6" s="3" t="s">
        <v>262</v>
      </c>
      <c r="J6" s="3" t="s">
        <v>263</v>
      </c>
      <c r="K6" s="3" t="s">
        <v>264</v>
      </c>
      <c r="L6" s="95">
        <v>37867</v>
      </c>
      <c r="M6" s="3" t="s">
        <v>251</v>
      </c>
      <c r="N6" s="3" t="s">
        <v>252</v>
      </c>
      <c r="O6" s="3" t="s">
        <v>86</v>
      </c>
      <c r="P6" s="3" t="s">
        <v>7</v>
      </c>
    </row>
    <row r="7" spans="1:16" ht="18" customHeight="1" x14ac:dyDescent="0.15">
      <c r="A7" s="77">
        <f t="shared" si="4"/>
        <v>6</v>
      </c>
      <c r="B7" s="89" t="str">
        <f>IFERROR(IFERROR(IF(N7="","",VLOOKUP(N7,大会名・学校名!$H$4:$I$36,2,FALSE)),MID(N7,SEARCH("立",N7)+1,LEN(N7)-SEARCH("立",N7))),N7)</f>
        <v>津田学園高等学校</v>
      </c>
      <c r="C7" s="93" t="str">
        <f t="shared" si="0"/>
        <v>女</v>
      </c>
      <c r="D7" s="93" t="str">
        <f t="shared" si="1"/>
        <v>②</v>
      </c>
      <c r="E7" s="89" t="str">
        <f t="shared" si="2"/>
        <v>浜辺　華鈴</v>
      </c>
      <c r="F7" s="89" t="str">
        <f t="shared" si="3"/>
        <v>はまべ　かりん</v>
      </c>
      <c r="H7" s="3" t="s">
        <v>385</v>
      </c>
      <c r="I7" s="3" t="s">
        <v>265</v>
      </c>
      <c r="J7" s="3" t="s">
        <v>266</v>
      </c>
      <c r="K7" s="3" t="s">
        <v>267</v>
      </c>
      <c r="L7" s="95">
        <v>37897</v>
      </c>
      <c r="M7" s="3" t="s">
        <v>251</v>
      </c>
      <c r="N7" s="3" t="s">
        <v>252</v>
      </c>
      <c r="O7" s="3" t="s">
        <v>86</v>
      </c>
      <c r="P7" s="3" t="s">
        <v>7</v>
      </c>
    </row>
    <row r="8" spans="1:16" ht="18" customHeight="1" x14ac:dyDescent="0.15">
      <c r="A8" s="77">
        <f t="shared" si="4"/>
        <v>7</v>
      </c>
      <c r="B8" s="89" t="str">
        <f>IFERROR(IFERROR(IF(N8="","",VLOOKUP(N8,大会名・学校名!$H$4:$I$36,2,FALSE)),MID(N8,SEARCH("立",N8)+1,LEN(N8)-SEARCH("立",N8))),N8)</f>
        <v>津田学園高等学校</v>
      </c>
      <c r="C8" s="93" t="str">
        <f t="shared" si="0"/>
        <v>女</v>
      </c>
      <c r="D8" s="93" t="str">
        <f t="shared" si="1"/>
        <v>①</v>
      </c>
      <c r="E8" s="89" t="str">
        <f t="shared" si="2"/>
        <v>稲葉　千乃</v>
      </c>
      <c r="F8" s="89" t="str">
        <f t="shared" si="3"/>
        <v>いなば　ちの</v>
      </c>
      <c r="H8" s="3" t="s">
        <v>386</v>
      </c>
      <c r="I8" s="3" t="s">
        <v>268</v>
      </c>
      <c r="J8" s="3" t="s">
        <v>269</v>
      </c>
      <c r="K8" s="3" t="s">
        <v>270</v>
      </c>
      <c r="L8" s="95">
        <v>38304</v>
      </c>
      <c r="M8" s="3" t="s">
        <v>251</v>
      </c>
      <c r="N8" s="3" t="s">
        <v>252</v>
      </c>
      <c r="O8" s="3" t="s">
        <v>146</v>
      </c>
      <c r="P8" s="3" t="s">
        <v>7</v>
      </c>
    </row>
    <row r="9" spans="1:16" ht="18" customHeight="1" x14ac:dyDescent="0.15">
      <c r="A9" s="77">
        <f t="shared" si="4"/>
        <v>8</v>
      </c>
      <c r="B9" s="89" t="str">
        <f>IFERROR(IFERROR(IF(N9="","",VLOOKUP(N9,大会名・学校名!$H$4:$I$36,2,FALSE)),MID(N9,SEARCH("立",N9)+1,LEN(N9)-SEARCH("立",N9))),N9)</f>
        <v>津田学園高等学校</v>
      </c>
      <c r="C9" s="93" t="str">
        <f t="shared" si="0"/>
        <v>女</v>
      </c>
      <c r="D9" s="93" t="str">
        <f t="shared" si="1"/>
        <v>①</v>
      </c>
      <c r="E9" s="89" t="str">
        <f t="shared" si="2"/>
        <v>卯月　愛湖</v>
      </c>
      <c r="F9" s="89" t="str">
        <f t="shared" si="3"/>
        <v>うずき　あこ</v>
      </c>
      <c r="H9" s="3" t="s">
        <v>387</v>
      </c>
      <c r="I9" s="3" t="s">
        <v>271</v>
      </c>
      <c r="J9" s="3" t="s">
        <v>272</v>
      </c>
      <c r="K9" s="3" t="s">
        <v>273</v>
      </c>
      <c r="L9" s="95">
        <v>38382</v>
      </c>
      <c r="M9" s="3" t="s">
        <v>251</v>
      </c>
      <c r="N9" s="3" t="s">
        <v>252</v>
      </c>
      <c r="O9" s="3" t="s">
        <v>146</v>
      </c>
      <c r="P9" s="3" t="s">
        <v>7</v>
      </c>
    </row>
    <row r="10" spans="1:16" ht="18" customHeight="1" x14ac:dyDescent="0.15">
      <c r="A10" s="77">
        <f t="shared" si="4"/>
        <v>9</v>
      </c>
      <c r="B10" s="89" t="str">
        <f>IFERROR(IFERROR(IF(N10="","",VLOOKUP(N10,大会名・学校名!$H$4:$I$36,2,FALSE)),MID(N10,SEARCH("立",N10)+1,LEN(N10)-SEARCH("立",N10))),N10)</f>
        <v>津田学園高等学校</v>
      </c>
      <c r="C10" s="93" t="str">
        <f t="shared" si="0"/>
        <v>女</v>
      </c>
      <c r="D10" s="93" t="str">
        <f t="shared" si="1"/>
        <v>①</v>
      </c>
      <c r="E10" s="89" t="str">
        <f t="shared" si="2"/>
        <v>山本　瑠奈</v>
      </c>
      <c r="F10" s="89" t="str">
        <f t="shared" si="3"/>
        <v>やまもと　るな</v>
      </c>
      <c r="H10" s="3" t="s">
        <v>388</v>
      </c>
      <c r="I10" s="3" t="s">
        <v>274</v>
      </c>
      <c r="J10" s="3" t="s">
        <v>275</v>
      </c>
      <c r="K10" s="3" t="s">
        <v>261</v>
      </c>
      <c r="L10" s="95">
        <v>38402</v>
      </c>
      <c r="M10" s="3" t="s">
        <v>251</v>
      </c>
      <c r="N10" s="3" t="s">
        <v>252</v>
      </c>
      <c r="O10" s="3" t="s">
        <v>146</v>
      </c>
      <c r="P10" s="3" t="s">
        <v>7</v>
      </c>
    </row>
    <row r="11" spans="1:16" ht="18" customHeight="1" x14ac:dyDescent="0.15">
      <c r="A11" s="77">
        <f t="shared" si="4"/>
        <v>10</v>
      </c>
      <c r="B11" s="89" t="str">
        <f>IFERROR(IFERROR(IF(N11="","",VLOOKUP(N11,大会名・学校名!$H$4:$I$36,2,FALSE)),MID(N11,SEARCH("立",N11)+1,LEN(N11)-SEARCH("立",N11))),N11)</f>
        <v>青山高等学校</v>
      </c>
      <c r="C11" s="93" t="str">
        <f t="shared" si="0"/>
        <v>男</v>
      </c>
      <c r="D11" s="93" t="str">
        <f t="shared" si="1"/>
        <v>②</v>
      </c>
      <c r="E11" s="89" t="str">
        <f t="shared" si="2"/>
        <v>斉藤　翼</v>
      </c>
      <c r="F11" s="89" t="str">
        <f t="shared" si="3"/>
        <v>さいととう　つばさ</v>
      </c>
      <c r="H11" s="3" t="s">
        <v>389</v>
      </c>
      <c r="I11" s="3" t="s">
        <v>276</v>
      </c>
      <c r="J11" s="3" t="s">
        <v>277</v>
      </c>
      <c r="K11" s="3" t="s">
        <v>278</v>
      </c>
      <c r="L11" s="95">
        <v>38034</v>
      </c>
      <c r="M11" s="3" t="s">
        <v>251</v>
      </c>
      <c r="N11" s="3" t="s">
        <v>421</v>
      </c>
      <c r="O11" s="3" t="s">
        <v>86</v>
      </c>
      <c r="P11" s="3" t="s">
        <v>8</v>
      </c>
    </row>
    <row r="12" spans="1:16" ht="18" customHeight="1" x14ac:dyDescent="0.15">
      <c r="A12" s="77">
        <f t="shared" si="4"/>
        <v>11</v>
      </c>
      <c r="B12" s="89" t="str">
        <f>IFERROR(IFERROR(IF(N12="","",VLOOKUP(N12,大会名・学校名!$H$4:$I$36,2,FALSE)),MID(N12,SEARCH("立",N12)+1,LEN(N12)-SEARCH("立",N12))),N12)</f>
        <v>青山高等学校</v>
      </c>
      <c r="C12" s="93" t="str">
        <f t="shared" si="0"/>
        <v>男</v>
      </c>
      <c r="D12" s="93" t="str">
        <f t="shared" si="1"/>
        <v>②</v>
      </c>
      <c r="E12" s="89" t="str">
        <f t="shared" si="2"/>
        <v>鷲野　貴裕</v>
      </c>
      <c r="F12" s="89" t="str">
        <f t="shared" si="3"/>
        <v>わしの　たかひろ</v>
      </c>
      <c r="H12" s="3" t="s">
        <v>390</v>
      </c>
      <c r="I12" s="3" t="s">
        <v>279</v>
      </c>
      <c r="J12" s="3" t="s">
        <v>280</v>
      </c>
      <c r="K12" s="3" t="s">
        <v>281</v>
      </c>
      <c r="L12" s="95">
        <v>37939</v>
      </c>
      <c r="M12" s="3" t="s">
        <v>251</v>
      </c>
      <c r="N12" s="3" t="s">
        <v>421</v>
      </c>
      <c r="O12" s="3" t="s">
        <v>86</v>
      </c>
      <c r="P12" s="3" t="s">
        <v>8</v>
      </c>
    </row>
    <row r="13" spans="1:16" ht="18" customHeight="1" x14ac:dyDescent="0.15">
      <c r="A13" s="77">
        <f t="shared" si="4"/>
        <v>12</v>
      </c>
      <c r="B13" s="89" t="str">
        <f>IFERROR(IFERROR(IF(N13="","",VLOOKUP(N13,大会名・学校名!$H$4:$I$36,2,FALSE)),MID(N13,SEARCH("立",N13)+1,LEN(N13)-SEARCH("立",N13))),N13)</f>
        <v>青山高等学校</v>
      </c>
      <c r="C13" s="93" t="str">
        <f t="shared" si="0"/>
        <v>男</v>
      </c>
      <c r="D13" s="93" t="str">
        <f t="shared" si="1"/>
        <v>①</v>
      </c>
      <c r="E13" s="89" t="str">
        <f t="shared" si="2"/>
        <v>今岡　千治</v>
      </c>
      <c r="F13" s="89" t="str">
        <f t="shared" si="3"/>
        <v>いまおか　せんじ</v>
      </c>
      <c r="H13" s="3" t="s">
        <v>391</v>
      </c>
      <c r="I13" s="3" t="s">
        <v>282</v>
      </c>
      <c r="J13" s="3" t="s">
        <v>283</v>
      </c>
      <c r="K13" s="3" t="s">
        <v>284</v>
      </c>
      <c r="L13" s="95">
        <v>38143</v>
      </c>
      <c r="M13" s="3" t="s">
        <v>251</v>
      </c>
      <c r="N13" s="3" t="s">
        <v>421</v>
      </c>
      <c r="O13" s="3" t="s">
        <v>146</v>
      </c>
      <c r="P13" s="3" t="s">
        <v>8</v>
      </c>
    </row>
    <row r="14" spans="1:16" ht="18" customHeight="1" x14ac:dyDescent="0.15">
      <c r="A14" s="77">
        <f t="shared" si="4"/>
        <v>13</v>
      </c>
      <c r="B14" s="89" t="str">
        <f>IFERROR(IFERROR(IF(N14="","",VLOOKUP(N14,大会名・学校名!$H$4:$I$36,2,FALSE)),MID(N14,SEARCH("立",N14)+1,LEN(N14)-SEARCH("立",N14))),N14)</f>
        <v>青山高等学校</v>
      </c>
      <c r="C14" s="93" t="str">
        <f t="shared" si="0"/>
        <v>男</v>
      </c>
      <c r="D14" s="93" t="str">
        <f t="shared" si="1"/>
        <v>①</v>
      </c>
      <c r="E14" s="89" t="str">
        <f t="shared" si="2"/>
        <v>樋江井　琉翔</v>
      </c>
      <c r="F14" s="89" t="str">
        <f t="shared" si="3"/>
        <v>ひえい　るしあ</v>
      </c>
      <c r="H14" s="3" t="s">
        <v>392</v>
      </c>
      <c r="I14" s="3" t="s">
        <v>285</v>
      </c>
      <c r="J14" s="3" t="s">
        <v>286</v>
      </c>
      <c r="K14" s="3" t="s">
        <v>287</v>
      </c>
      <c r="L14" s="95">
        <v>38174</v>
      </c>
      <c r="M14" s="3" t="s">
        <v>251</v>
      </c>
      <c r="N14" s="3" t="s">
        <v>421</v>
      </c>
      <c r="O14" s="3" t="s">
        <v>146</v>
      </c>
      <c r="P14" s="3" t="s">
        <v>8</v>
      </c>
    </row>
    <row r="15" spans="1:16" ht="18" customHeight="1" x14ac:dyDescent="0.15">
      <c r="A15" s="77">
        <f t="shared" si="4"/>
        <v>14</v>
      </c>
      <c r="B15" s="89" t="str">
        <f>IFERROR(IFERROR(IF(N15="","",VLOOKUP(N15,大会名・学校名!$H$4:$I$36,2,FALSE)),MID(N15,SEARCH("立",N15)+1,LEN(N15)-SEARCH("立",N15))),N15)</f>
        <v>三重高等学校</v>
      </c>
      <c r="C15" s="93" t="str">
        <f t="shared" si="0"/>
        <v>男</v>
      </c>
      <c r="D15" s="93" t="str">
        <f t="shared" si="1"/>
        <v>③</v>
      </c>
      <c r="E15" s="89" t="str">
        <f t="shared" si="2"/>
        <v>下地　翔輝</v>
      </c>
      <c r="F15" s="89" t="str">
        <f t="shared" si="3"/>
        <v>しもじ　しょうき</v>
      </c>
      <c r="H15" s="3" t="s">
        <v>393</v>
      </c>
      <c r="I15" s="3" t="s">
        <v>288</v>
      </c>
      <c r="J15" s="3" t="s">
        <v>289</v>
      </c>
      <c r="K15" s="3" t="s">
        <v>290</v>
      </c>
      <c r="L15" s="95">
        <v>37550</v>
      </c>
      <c r="M15" s="3" t="s">
        <v>251</v>
      </c>
      <c r="N15" s="3" t="s">
        <v>291</v>
      </c>
      <c r="O15" s="3" t="s">
        <v>85</v>
      </c>
      <c r="P15" s="3" t="s">
        <v>8</v>
      </c>
    </row>
    <row r="16" spans="1:16" ht="18" customHeight="1" x14ac:dyDescent="0.15">
      <c r="A16" s="77">
        <f t="shared" si="4"/>
        <v>15</v>
      </c>
      <c r="B16" s="89" t="str">
        <f>IFERROR(IFERROR(IF(N16="","",VLOOKUP(N16,大会名・学校名!$H$4:$I$36,2,FALSE)),MID(N16,SEARCH("立",N16)+1,LEN(N16)-SEARCH("立",N16))),N16)</f>
        <v>三重高等学校</v>
      </c>
      <c r="C16" s="93" t="str">
        <f t="shared" si="0"/>
        <v>男</v>
      </c>
      <c r="D16" s="93" t="str">
        <f t="shared" si="1"/>
        <v>③</v>
      </c>
      <c r="E16" s="89" t="str">
        <f t="shared" si="2"/>
        <v>西山　光</v>
      </c>
      <c r="F16" s="89" t="str">
        <f t="shared" si="3"/>
        <v>にしやま　ひかる</v>
      </c>
      <c r="H16" s="3" t="s">
        <v>394</v>
      </c>
      <c r="I16" s="3" t="s">
        <v>292</v>
      </c>
      <c r="J16" s="3" t="s">
        <v>293</v>
      </c>
      <c r="K16" s="3" t="s">
        <v>294</v>
      </c>
      <c r="L16" s="95">
        <v>37656</v>
      </c>
      <c r="M16" s="3" t="s">
        <v>251</v>
      </c>
      <c r="N16" s="3" t="s">
        <v>291</v>
      </c>
      <c r="O16" s="3" t="s">
        <v>85</v>
      </c>
      <c r="P16" s="3" t="s">
        <v>8</v>
      </c>
    </row>
    <row r="17" spans="1:16" ht="18" customHeight="1" x14ac:dyDescent="0.15">
      <c r="A17" s="77">
        <f t="shared" si="4"/>
        <v>16</v>
      </c>
      <c r="B17" s="89" t="str">
        <f>IFERROR(IFERROR(IF(N17="","",VLOOKUP(N17,大会名・学校名!$H$4:$I$36,2,FALSE)),MID(N17,SEARCH("立",N17)+1,LEN(N17)-SEARCH("立",N17))),N17)</f>
        <v>三重高等学校</v>
      </c>
      <c r="C17" s="93" t="str">
        <f t="shared" si="0"/>
        <v>男</v>
      </c>
      <c r="D17" s="93" t="str">
        <f t="shared" si="1"/>
        <v>②</v>
      </c>
      <c r="E17" s="89" t="str">
        <f t="shared" si="2"/>
        <v>澤田　流我</v>
      </c>
      <c r="F17" s="89" t="str">
        <f t="shared" si="3"/>
        <v>さわだ　りゅうが</v>
      </c>
      <c r="H17" s="3" t="s">
        <v>395</v>
      </c>
      <c r="I17" s="3" t="s">
        <v>295</v>
      </c>
      <c r="J17" s="3" t="s">
        <v>296</v>
      </c>
      <c r="K17" s="3" t="s">
        <v>297</v>
      </c>
      <c r="L17" s="95">
        <v>37731</v>
      </c>
      <c r="M17" s="3" t="s">
        <v>251</v>
      </c>
      <c r="N17" s="3" t="s">
        <v>291</v>
      </c>
      <c r="O17" s="3" t="s">
        <v>86</v>
      </c>
      <c r="P17" s="3" t="s">
        <v>8</v>
      </c>
    </row>
    <row r="18" spans="1:16" ht="18" customHeight="1" x14ac:dyDescent="0.15">
      <c r="A18" s="77">
        <f t="shared" si="4"/>
        <v>17</v>
      </c>
      <c r="B18" s="89" t="str">
        <f>IFERROR(IFERROR(IF(N18="","",VLOOKUP(N18,大会名・学校名!$H$4:$I$36,2,FALSE)),MID(N18,SEARCH("立",N18)+1,LEN(N18)-SEARCH("立",N18))),N18)</f>
        <v>三重高等学校</v>
      </c>
      <c r="C18" s="93" t="str">
        <f t="shared" si="0"/>
        <v>男</v>
      </c>
      <c r="D18" s="93" t="str">
        <f t="shared" si="1"/>
        <v>②</v>
      </c>
      <c r="E18" s="89" t="str">
        <f t="shared" si="2"/>
        <v>末良　鳳也</v>
      </c>
      <c r="F18" s="89" t="str">
        <f t="shared" si="3"/>
        <v>すえよし　ほうや</v>
      </c>
      <c r="H18" s="3" t="s">
        <v>396</v>
      </c>
      <c r="I18" s="3" t="s">
        <v>298</v>
      </c>
      <c r="J18" s="3" t="s">
        <v>299</v>
      </c>
      <c r="K18" s="3" t="s">
        <v>300</v>
      </c>
      <c r="L18" s="95">
        <v>37921</v>
      </c>
      <c r="M18" s="3" t="s">
        <v>251</v>
      </c>
      <c r="N18" s="3" t="s">
        <v>291</v>
      </c>
      <c r="O18" s="3" t="s">
        <v>86</v>
      </c>
      <c r="P18" s="3" t="s">
        <v>8</v>
      </c>
    </row>
    <row r="19" spans="1:16" ht="18" customHeight="1" x14ac:dyDescent="0.15">
      <c r="A19" s="77">
        <f t="shared" si="4"/>
        <v>18</v>
      </c>
      <c r="B19" s="89" t="str">
        <f>IFERROR(IFERROR(IF(N19="","",VLOOKUP(N19,大会名・学校名!$H$4:$I$36,2,FALSE)),MID(N19,SEARCH("立",N19)+1,LEN(N19)-SEARCH("立",N19))),N19)</f>
        <v>三重高等学校</v>
      </c>
      <c r="C19" s="93" t="str">
        <f t="shared" si="0"/>
        <v>男</v>
      </c>
      <c r="D19" s="93" t="str">
        <f t="shared" si="1"/>
        <v>①</v>
      </c>
      <c r="E19" s="89" t="str">
        <f t="shared" si="2"/>
        <v>川原　朔太郎</v>
      </c>
      <c r="F19" s="89" t="str">
        <f t="shared" si="3"/>
        <v>かわはら　さくたろう</v>
      </c>
      <c r="H19" s="3" t="s">
        <v>397</v>
      </c>
      <c r="I19" s="3" t="s">
        <v>301</v>
      </c>
      <c r="J19" s="3" t="s">
        <v>302</v>
      </c>
      <c r="K19" s="3" t="s">
        <v>303</v>
      </c>
      <c r="L19" s="95">
        <v>38359</v>
      </c>
      <c r="M19" s="3" t="s">
        <v>251</v>
      </c>
      <c r="N19" s="3" t="s">
        <v>291</v>
      </c>
      <c r="O19" s="3" t="s">
        <v>146</v>
      </c>
      <c r="P19" s="3" t="s">
        <v>8</v>
      </c>
    </row>
    <row r="20" spans="1:16" ht="18" customHeight="1" x14ac:dyDescent="0.15">
      <c r="A20" s="77">
        <f t="shared" si="4"/>
        <v>19</v>
      </c>
      <c r="B20" s="89" t="str">
        <f>IFERROR(IFERROR(IF(N20="","",VLOOKUP(N20,大会名・学校名!$H$4:$I$36,2,FALSE)),MID(N20,SEARCH("立",N20)+1,LEN(N20)-SEARCH("立",N20))),N20)</f>
        <v>三重高等学校</v>
      </c>
      <c r="C20" s="93" t="str">
        <f t="shared" si="0"/>
        <v>男</v>
      </c>
      <c r="D20" s="93" t="str">
        <f t="shared" si="1"/>
        <v>①</v>
      </c>
      <c r="E20" s="89" t="str">
        <f t="shared" si="2"/>
        <v>新見　英留瑞</v>
      </c>
      <c r="F20" s="89" t="str">
        <f t="shared" si="3"/>
        <v>しんみ　えるす</v>
      </c>
      <c r="H20" s="3" t="s">
        <v>398</v>
      </c>
      <c r="I20" s="3" t="s">
        <v>304</v>
      </c>
      <c r="J20" s="3" t="s">
        <v>305</v>
      </c>
      <c r="K20" s="3" t="s">
        <v>306</v>
      </c>
      <c r="L20" s="95">
        <v>38168</v>
      </c>
      <c r="M20" s="3" t="s">
        <v>251</v>
      </c>
      <c r="N20" s="3" t="s">
        <v>291</v>
      </c>
      <c r="O20" s="3" t="s">
        <v>146</v>
      </c>
      <c r="P20" s="3" t="s">
        <v>8</v>
      </c>
    </row>
    <row r="21" spans="1:16" ht="18" customHeight="1" x14ac:dyDescent="0.15">
      <c r="A21" s="77">
        <f t="shared" si="4"/>
        <v>20</v>
      </c>
      <c r="B21" s="89" t="str">
        <f>IFERROR(IFERROR(IF(N21="","",VLOOKUP(N21,大会名・学校名!$H$4:$I$36,2,FALSE)),MID(N21,SEARCH("立",N21)+1,LEN(N21)-SEARCH("立",N21))),N21)</f>
        <v>三重高等学校</v>
      </c>
      <c r="C21" s="93" t="str">
        <f t="shared" si="0"/>
        <v>女</v>
      </c>
      <c r="D21" s="93" t="str">
        <f t="shared" si="1"/>
        <v>③</v>
      </c>
      <c r="E21" s="89" t="str">
        <f t="shared" si="2"/>
        <v>長田　莉子</v>
      </c>
      <c r="F21" s="89" t="str">
        <f t="shared" si="3"/>
        <v>ながた　りこ</v>
      </c>
      <c r="H21" s="3" t="s">
        <v>399</v>
      </c>
      <c r="I21" s="3" t="s">
        <v>307</v>
      </c>
      <c r="J21" s="3" t="s">
        <v>308</v>
      </c>
      <c r="K21" s="3" t="s">
        <v>309</v>
      </c>
      <c r="L21" s="95">
        <v>37550</v>
      </c>
      <c r="M21" s="3" t="s">
        <v>251</v>
      </c>
      <c r="N21" s="3" t="s">
        <v>291</v>
      </c>
      <c r="O21" s="3" t="s">
        <v>85</v>
      </c>
      <c r="P21" s="3" t="s">
        <v>7</v>
      </c>
    </row>
    <row r="22" spans="1:16" ht="18" customHeight="1" x14ac:dyDescent="0.15">
      <c r="A22" s="77">
        <f t="shared" si="4"/>
        <v>21</v>
      </c>
      <c r="B22" s="89" t="str">
        <f>IFERROR(IFERROR(IF(N22="","",VLOOKUP(N22,大会名・学校名!$H$4:$I$36,2,FALSE)),MID(N22,SEARCH("立",N22)+1,LEN(N22)-SEARCH("立",N22))),N22)</f>
        <v>桜丘高等学校</v>
      </c>
      <c r="C22" s="93" t="str">
        <f t="shared" si="0"/>
        <v>男</v>
      </c>
      <c r="D22" s="93" t="str">
        <f t="shared" si="1"/>
        <v>①</v>
      </c>
      <c r="E22" s="89" t="str">
        <f t="shared" si="2"/>
        <v>金澤　宏高</v>
      </c>
      <c r="F22" s="89" t="str">
        <f t="shared" si="3"/>
        <v>かなざわ　ひろたか</v>
      </c>
      <c r="H22" s="3" t="s">
        <v>400</v>
      </c>
      <c r="I22" s="3" t="s">
        <v>310</v>
      </c>
      <c r="J22" s="3" t="s">
        <v>311</v>
      </c>
      <c r="K22" s="3" t="s">
        <v>312</v>
      </c>
      <c r="L22" s="95">
        <v>38162</v>
      </c>
      <c r="M22" s="3" t="s">
        <v>251</v>
      </c>
      <c r="N22" s="3" t="s">
        <v>313</v>
      </c>
      <c r="O22" s="3" t="s">
        <v>146</v>
      </c>
      <c r="P22" s="3" t="s">
        <v>8</v>
      </c>
    </row>
    <row r="23" spans="1:16" ht="18" customHeight="1" x14ac:dyDescent="0.15">
      <c r="A23" s="77">
        <f t="shared" si="4"/>
        <v>22</v>
      </c>
      <c r="B23" s="89" t="str">
        <f>IFERROR(IFERROR(IF(N23="","",VLOOKUP(N23,大会名・学校名!$H$4:$I$36,2,FALSE)),MID(N23,SEARCH("立",N23)+1,LEN(N23)-SEARCH("立",N23))),N23)</f>
        <v>桜丘高等学校</v>
      </c>
      <c r="C23" s="93" t="str">
        <f t="shared" si="0"/>
        <v>男</v>
      </c>
      <c r="D23" s="93" t="str">
        <f t="shared" si="1"/>
        <v>①</v>
      </c>
      <c r="E23" s="89" t="str">
        <f t="shared" si="2"/>
        <v>神原　龍丞</v>
      </c>
      <c r="F23" s="89" t="str">
        <f t="shared" si="3"/>
        <v>かんばら　りゅうすけ</v>
      </c>
      <c r="H23" s="3" t="s">
        <v>401</v>
      </c>
      <c r="I23" s="3" t="s">
        <v>314</v>
      </c>
      <c r="J23" s="3" t="s">
        <v>315</v>
      </c>
      <c r="K23" s="3" t="s">
        <v>316</v>
      </c>
      <c r="L23" s="95">
        <v>38100</v>
      </c>
      <c r="M23" s="3" t="s">
        <v>251</v>
      </c>
      <c r="N23" s="3" t="s">
        <v>313</v>
      </c>
      <c r="O23" s="3" t="s">
        <v>146</v>
      </c>
      <c r="P23" s="3" t="s">
        <v>8</v>
      </c>
    </row>
    <row r="24" spans="1:16" ht="18" customHeight="1" x14ac:dyDescent="0.15">
      <c r="A24" s="77">
        <f t="shared" si="4"/>
        <v>23</v>
      </c>
      <c r="B24" s="89" t="str">
        <f>IFERROR(IFERROR(IF(N24="","",VLOOKUP(N24,大会名・学校名!$H$4:$I$36,2,FALSE)),MID(N24,SEARCH("立",N24)+1,LEN(N24)-SEARCH("立",N24))),N24)</f>
        <v>桜丘高等学校</v>
      </c>
      <c r="C24" s="93" t="str">
        <f t="shared" si="0"/>
        <v>男</v>
      </c>
      <c r="D24" s="93" t="str">
        <f t="shared" si="1"/>
        <v>①</v>
      </c>
      <c r="E24" s="89" t="str">
        <f t="shared" si="2"/>
        <v>高橋　駿輝</v>
      </c>
      <c r="F24" s="89" t="str">
        <f t="shared" si="3"/>
        <v>たかはし　しゅんき</v>
      </c>
      <c r="H24" s="3" t="s">
        <v>402</v>
      </c>
      <c r="I24" s="3" t="s">
        <v>317</v>
      </c>
      <c r="J24" s="3" t="s">
        <v>318</v>
      </c>
      <c r="K24" s="3" t="s">
        <v>319</v>
      </c>
      <c r="L24" s="95">
        <v>38250</v>
      </c>
      <c r="M24" s="3" t="s">
        <v>251</v>
      </c>
      <c r="N24" s="3" t="s">
        <v>313</v>
      </c>
      <c r="O24" s="3" t="s">
        <v>146</v>
      </c>
      <c r="P24" s="3" t="s">
        <v>8</v>
      </c>
    </row>
    <row r="25" spans="1:16" ht="18" customHeight="1" x14ac:dyDescent="0.15">
      <c r="A25" s="77">
        <f t="shared" si="4"/>
        <v>24</v>
      </c>
      <c r="B25" s="89" t="str">
        <f>IFERROR(IFERROR(IF(N25="","",VLOOKUP(N25,大会名・学校名!$H$4:$I$36,2,FALSE)),MID(N25,SEARCH("立",N25)+1,LEN(N25)-SEARCH("立",N25))),N25)</f>
        <v>近畿大学工業高等専門学校</v>
      </c>
      <c r="C25" s="93" t="str">
        <f t="shared" si="0"/>
        <v>男</v>
      </c>
      <c r="D25" s="93" t="str">
        <f t="shared" si="1"/>
        <v>①</v>
      </c>
      <c r="E25" s="89" t="str">
        <f t="shared" si="2"/>
        <v>今西　睦</v>
      </c>
      <c r="F25" s="89" t="str">
        <f t="shared" si="3"/>
        <v>いまにし　むつみ</v>
      </c>
      <c r="H25" s="3" t="s">
        <v>403</v>
      </c>
      <c r="I25" s="3" t="s">
        <v>320</v>
      </c>
      <c r="J25" s="3" t="s">
        <v>321</v>
      </c>
      <c r="K25" s="3" t="s">
        <v>322</v>
      </c>
      <c r="L25" s="95">
        <v>38190</v>
      </c>
      <c r="M25" s="3" t="s">
        <v>251</v>
      </c>
      <c r="N25" s="3" t="s">
        <v>97</v>
      </c>
      <c r="O25" s="3" t="s">
        <v>146</v>
      </c>
      <c r="P25" s="3" t="s">
        <v>8</v>
      </c>
    </row>
    <row r="26" spans="1:16" ht="18" customHeight="1" x14ac:dyDescent="0.15">
      <c r="A26" s="77">
        <f t="shared" si="4"/>
        <v>25</v>
      </c>
      <c r="B26" s="89" t="str">
        <f>IFERROR(IFERROR(IF(N26="","",VLOOKUP(N26,大会名・学校名!$H$4:$I$36,2,FALSE)),MID(N26,SEARCH("立",N26)+1,LEN(N26)-SEARCH("立",N26))),N26)</f>
        <v>近畿大学工業高等専門学校</v>
      </c>
      <c r="C26" s="93" t="str">
        <f t="shared" si="0"/>
        <v>男</v>
      </c>
      <c r="D26" s="93" t="str">
        <f t="shared" si="1"/>
        <v>①</v>
      </c>
      <c r="E26" s="89" t="str">
        <f t="shared" si="2"/>
        <v>梶川　陽向</v>
      </c>
      <c r="F26" s="89" t="str">
        <f t="shared" si="3"/>
        <v>かじかわ　ひなた</v>
      </c>
      <c r="H26" s="3" t="s">
        <v>404</v>
      </c>
      <c r="I26" s="3" t="s">
        <v>323</v>
      </c>
      <c r="J26" s="3" t="s">
        <v>324</v>
      </c>
      <c r="K26" s="3" t="s">
        <v>325</v>
      </c>
      <c r="L26" s="95">
        <v>38256</v>
      </c>
      <c r="M26" s="3" t="s">
        <v>251</v>
      </c>
      <c r="N26" s="3" t="s">
        <v>97</v>
      </c>
      <c r="O26" s="3" t="s">
        <v>146</v>
      </c>
      <c r="P26" s="3" t="s">
        <v>8</v>
      </c>
    </row>
    <row r="27" spans="1:16" ht="18" customHeight="1" x14ac:dyDescent="0.15">
      <c r="A27" s="77">
        <f t="shared" si="4"/>
        <v>26</v>
      </c>
      <c r="B27" s="89" t="str">
        <f>IFERROR(IFERROR(IF(N27="","",VLOOKUP(N27,大会名・学校名!$H$4:$I$36,2,FALSE)),MID(N27,SEARCH("立",N27)+1,LEN(N27)-SEARCH("立",N27))),N27)</f>
        <v>近畿大学工業高等専門学校</v>
      </c>
      <c r="C27" s="93" t="str">
        <f t="shared" si="0"/>
        <v>男</v>
      </c>
      <c r="D27" s="93" t="str">
        <f t="shared" si="1"/>
        <v>①</v>
      </c>
      <c r="E27" s="89" t="str">
        <f t="shared" si="2"/>
        <v>杉本　輝生</v>
      </c>
      <c r="F27" s="89" t="str">
        <f t="shared" si="3"/>
        <v>すぎもと　こうき</v>
      </c>
      <c r="H27" s="3" t="s">
        <v>405</v>
      </c>
      <c r="I27" s="3" t="s">
        <v>326</v>
      </c>
      <c r="J27" s="3" t="s">
        <v>327</v>
      </c>
      <c r="K27" s="3" t="s">
        <v>328</v>
      </c>
      <c r="L27" s="95">
        <v>38433</v>
      </c>
      <c r="M27" s="3" t="s">
        <v>251</v>
      </c>
      <c r="N27" s="3" t="s">
        <v>97</v>
      </c>
      <c r="O27" s="3" t="s">
        <v>146</v>
      </c>
      <c r="P27" s="3" t="s">
        <v>8</v>
      </c>
    </row>
    <row r="28" spans="1:16" ht="18" customHeight="1" x14ac:dyDescent="0.15">
      <c r="A28" s="77">
        <f t="shared" si="4"/>
        <v>27</v>
      </c>
      <c r="B28" s="89" t="str">
        <f>IFERROR(IFERROR(IF(N28="","",VLOOKUP(N28,大会名・学校名!$H$4:$I$36,2,FALSE)),MID(N28,SEARCH("立",N28)+1,LEN(N28)-SEARCH("立",N28))),N28)</f>
        <v>近畿大学工業高等専門学校</v>
      </c>
      <c r="C28" s="93" t="str">
        <f t="shared" si="0"/>
        <v>男</v>
      </c>
      <c r="D28" s="93" t="str">
        <f t="shared" si="1"/>
        <v>①</v>
      </c>
      <c r="E28" s="89" t="str">
        <f t="shared" si="2"/>
        <v>中尾　航成</v>
      </c>
      <c r="F28" s="89" t="str">
        <f t="shared" si="3"/>
        <v>なかお　こうせい</v>
      </c>
      <c r="H28" s="3" t="s">
        <v>406</v>
      </c>
      <c r="I28" s="3" t="s">
        <v>329</v>
      </c>
      <c r="J28" s="3" t="s">
        <v>330</v>
      </c>
      <c r="K28" s="3" t="s">
        <v>331</v>
      </c>
      <c r="L28" s="95">
        <v>38199</v>
      </c>
      <c r="M28" s="3" t="s">
        <v>251</v>
      </c>
      <c r="N28" s="3" t="s">
        <v>97</v>
      </c>
      <c r="O28" s="3" t="s">
        <v>146</v>
      </c>
      <c r="P28" s="3" t="s">
        <v>8</v>
      </c>
    </row>
    <row r="29" spans="1:16" ht="18" customHeight="1" x14ac:dyDescent="0.15">
      <c r="A29" s="77">
        <f t="shared" si="4"/>
        <v>28</v>
      </c>
      <c r="B29" s="89" t="str">
        <f>IFERROR(IFERROR(IF(N29="","",VLOOKUP(N29,大会名・学校名!$H$4:$I$36,2,FALSE)),MID(N29,SEARCH("立",N29)+1,LEN(N29)-SEARCH("立",N29))),N29)</f>
        <v>三重県立伊賀白鳳高等学校</v>
      </c>
      <c r="C29" s="93" t="str">
        <f t="shared" si="0"/>
        <v>男</v>
      </c>
      <c r="D29" s="93" t="str">
        <f t="shared" si="1"/>
        <v>③</v>
      </c>
      <c r="E29" s="89" t="str">
        <f t="shared" si="2"/>
        <v>増田　太陽</v>
      </c>
      <c r="F29" s="89" t="str">
        <f t="shared" si="3"/>
        <v>ますだ　たいよう</v>
      </c>
      <c r="H29" s="3" t="s">
        <v>407</v>
      </c>
      <c r="I29" s="3" t="s">
        <v>332</v>
      </c>
      <c r="J29" s="3" t="s">
        <v>333</v>
      </c>
      <c r="K29" s="3" t="s">
        <v>334</v>
      </c>
      <c r="L29" s="95">
        <v>37685</v>
      </c>
      <c r="M29" s="3" t="s">
        <v>251</v>
      </c>
      <c r="N29" s="3" t="s">
        <v>335</v>
      </c>
      <c r="O29" s="3" t="s">
        <v>85</v>
      </c>
      <c r="P29" s="3" t="s">
        <v>8</v>
      </c>
    </row>
    <row r="30" spans="1:16" ht="18" customHeight="1" x14ac:dyDescent="0.15">
      <c r="A30" s="77">
        <f t="shared" si="4"/>
        <v>29</v>
      </c>
      <c r="B30" s="89" t="str">
        <f>IFERROR(IFERROR(IF(N30="","",VLOOKUP(N30,大会名・学校名!$H$4:$I$36,2,FALSE)),MID(N30,SEARCH("立",N30)+1,LEN(N30)-SEARCH("立",N30))),N30)</f>
        <v>三重県立伊賀白鳳高等学校</v>
      </c>
      <c r="C30" s="93" t="str">
        <f t="shared" si="0"/>
        <v>男</v>
      </c>
      <c r="D30" s="93" t="str">
        <f t="shared" si="1"/>
        <v>②</v>
      </c>
      <c r="E30" s="89" t="str">
        <f t="shared" si="2"/>
        <v>薮根　侑士</v>
      </c>
      <c r="F30" s="89" t="str">
        <f t="shared" si="3"/>
        <v>やぶね　ゆうし</v>
      </c>
      <c r="H30" s="3" t="s">
        <v>408</v>
      </c>
      <c r="I30" s="3" t="s">
        <v>336</v>
      </c>
      <c r="J30" s="3" t="s">
        <v>337</v>
      </c>
      <c r="K30" s="3" t="s">
        <v>338</v>
      </c>
      <c r="L30" s="95">
        <v>37902</v>
      </c>
      <c r="M30" s="3" t="s">
        <v>251</v>
      </c>
      <c r="N30" s="3" t="s">
        <v>335</v>
      </c>
      <c r="O30" s="3" t="s">
        <v>86</v>
      </c>
      <c r="P30" s="3" t="s">
        <v>8</v>
      </c>
    </row>
    <row r="31" spans="1:16" ht="18" customHeight="1" x14ac:dyDescent="0.15">
      <c r="A31" s="77">
        <f t="shared" si="4"/>
        <v>30</v>
      </c>
      <c r="B31" s="89" t="str">
        <f>IFERROR(IFERROR(IF(N31="","",VLOOKUP(N31,大会名・学校名!$H$4:$I$36,2,FALSE)),MID(N31,SEARCH("立",N31)+1,LEN(N31)-SEARCH("立",N31))),N31)</f>
        <v>三重県立伊賀白鳳高等学校</v>
      </c>
      <c r="C31" s="93" t="str">
        <f t="shared" si="0"/>
        <v>男</v>
      </c>
      <c r="D31" s="93" t="str">
        <f t="shared" si="1"/>
        <v>①</v>
      </c>
      <c r="E31" s="89" t="str">
        <f t="shared" si="2"/>
        <v>荻野　風真</v>
      </c>
      <c r="F31" s="89" t="str">
        <f t="shared" si="3"/>
        <v>おぎの　ふうま</v>
      </c>
      <c r="H31" s="3" t="s">
        <v>409</v>
      </c>
      <c r="I31" s="3" t="s">
        <v>339</v>
      </c>
      <c r="J31" s="3" t="s">
        <v>340</v>
      </c>
      <c r="K31" s="3" t="s">
        <v>341</v>
      </c>
      <c r="L31" s="95">
        <v>38144</v>
      </c>
      <c r="M31" s="3" t="s">
        <v>251</v>
      </c>
      <c r="N31" s="3" t="s">
        <v>335</v>
      </c>
      <c r="O31" s="3" t="s">
        <v>146</v>
      </c>
      <c r="P31" s="3" t="s">
        <v>8</v>
      </c>
    </row>
    <row r="32" spans="1:16" ht="18" customHeight="1" x14ac:dyDescent="0.15">
      <c r="A32" s="77">
        <f t="shared" si="4"/>
        <v>31</v>
      </c>
      <c r="B32" s="89" t="str">
        <f>IFERROR(IFERROR(IF(N32="","",VLOOKUP(N32,大会名・学校名!$H$4:$I$36,2,FALSE)),MID(N32,SEARCH("立",N32)+1,LEN(N32)-SEARCH("立",N32))),N32)</f>
        <v>四日市メリノール学院高等学校</v>
      </c>
      <c r="C32" s="93" t="str">
        <f t="shared" si="0"/>
        <v>男</v>
      </c>
      <c r="D32" s="93" t="str">
        <f t="shared" si="1"/>
        <v>②</v>
      </c>
      <c r="E32" s="89" t="str">
        <f t="shared" si="2"/>
        <v>石垣　敢大</v>
      </c>
      <c r="F32" s="89" t="str">
        <f t="shared" si="3"/>
        <v>いしがき　かんた</v>
      </c>
      <c r="H32" s="3" t="s">
        <v>410</v>
      </c>
      <c r="I32" s="3" t="s">
        <v>342</v>
      </c>
      <c r="J32" s="3" t="s">
        <v>343</v>
      </c>
      <c r="K32" s="3" t="s">
        <v>344</v>
      </c>
      <c r="L32" s="95">
        <v>37783</v>
      </c>
      <c r="M32" s="3" t="s">
        <v>251</v>
      </c>
      <c r="N32" s="3" t="s">
        <v>587</v>
      </c>
      <c r="O32" s="3" t="s">
        <v>86</v>
      </c>
      <c r="P32" s="3" t="s">
        <v>8</v>
      </c>
    </row>
    <row r="33" spans="1:16" ht="18" customHeight="1" x14ac:dyDescent="0.15">
      <c r="A33" s="77">
        <f t="shared" si="4"/>
        <v>32</v>
      </c>
      <c r="B33" s="89" t="str">
        <f>IFERROR(IFERROR(IF(N33="","",VLOOKUP(N33,大会名・学校名!$H$4:$I$36,2,FALSE)),MID(N33,SEARCH("立",N33)+1,LEN(N33)-SEARCH("立",N33))),N33)</f>
        <v>四日市メリノール学院高等学校</v>
      </c>
      <c r="C33" s="93" t="str">
        <f t="shared" si="0"/>
        <v>男</v>
      </c>
      <c r="D33" s="93" t="str">
        <f t="shared" si="1"/>
        <v>①</v>
      </c>
      <c r="E33" s="89" t="str">
        <f t="shared" si="2"/>
        <v>石垣　珠侑</v>
      </c>
      <c r="F33" s="89" t="str">
        <f t="shared" si="3"/>
        <v>いしがき　しゅう</v>
      </c>
      <c r="H33" s="3" t="s">
        <v>410</v>
      </c>
      <c r="I33" s="3" t="s">
        <v>345</v>
      </c>
      <c r="J33" s="3" t="s">
        <v>343</v>
      </c>
      <c r="K33" s="3" t="s">
        <v>346</v>
      </c>
      <c r="L33" s="95">
        <v>38437</v>
      </c>
      <c r="M33" s="3" t="s">
        <v>251</v>
      </c>
      <c r="N33" s="3" t="s">
        <v>587</v>
      </c>
      <c r="O33" s="3" t="s">
        <v>146</v>
      </c>
      <c r="P33" s="3" t="s">
        <v>8</v>
      </c>
    </row>
    <row r="34" spans="1:16" ht="18" customHeight="1" x14ac:dyDescent="0.15">
      <c r="A34" s="77">
        <f t="shared" si="4"/>
        <v>33</v>
      </c>
      <c r="B34" s="89" t="str">
        <f>IFERROR(IFERROR(IF(N34="","",VLOOKUP(N34,大会名・学校名!$H$4:$I$36,2,FALSE)),MID(N34,SEARCH("立",N34)+1,LEN(N34)-SEARCH("立",N34))),N34)</f>
        <v>四日市メリノール学院高等学校</v>
      </c>
      <c r="C34" s="93" t="str">
        <f t="shared" si="0"/>
        <v>男</v>
      </c>
      <c r="D34" s="93" t="str">
        <f t="shared" si="1"/>
        <v>①</v>
      </c>
      <c r="E34" s="89" t="str">
        <f t="shared" si="2"/>
        <v>森　虹陽</v>
      </c>
      <c r="F34" s="89" t="str">
        <f t="shared" si="3"/>
        <v>もり　こうよう</v>
      </c>
      <c r="H34" s="3" t="s">
        <v>411</v>
      </c>
      <c r="I34" s="3" t="s">
        <v>347</v>
      </c>
      <c r="J34" s="3" t="s">
        <v>348</v>
      </c>
      <c r="K34" s="3" t="s">
        <v>349</v>
      </c>
      <c r="L34" s="95">
        <v>38305</v>
      </c>
      <c r="M34" s="3" t="s">
        <v>251</v>
      </c>
      <c r="N34" s="3" t="s">
        <v>587</v>
      </c>
      <c r="O34" s="3" t="s">
        <v>146</v>
      </c>
      <c r="P34" s="3" t="s">
        <v>8</v>
      </c>
    </row>
    <row r="35" spans="1:16" ht="18" customHeight="1" x14ac:dyDescent="0.15">
      <c r="A35" s="77">
        <f t="shared" si="4"/>
        <v>34</v>
      </c>
      <c r="B35" s="89" t="str">
        <f>IFERROR(IFERROR(IF(N35="","",VLOOKUP(N35,大会名・学校名!$H$4:$I$36,2,FALSE)),MID(N35,SEARCH("立",N35)+1,LEN(N35)-SEARCH("立",N35))),N35)</f>
        <v>四日市メリノール学院高等学校</v>
      </c>
      <c r="C35" s="93" t="str">
        <f t="shared" si="0"/>
        <v>女</v>
      </c>
      <c r="D35" s="93" t="str">
        <f t="shared" si="1"/>
        <v>②</v>
      </c>
      <c r="E35" s="89" t="str">
        <f t="shared" si="2"/>
        <v>別所　あにか</v>
      </c>
      <c r="F35" s="89" t="str">
        <f t="shared" si="3"/>
        <v>べっしょ　あにか</v>
      </c>
      <c r="H35" s="3" t="s">
        <v>412</v>
      </c>
      <c r="I35" s="3" t="s">
        <v>350</v>
      </c>
      <c r="J35" s="3" t="s">
        <v>351</v>
      </c>
      <c r="K35" s="3" t="s">
        <v>352</v>
      </c>
      <c r="L35" s="95">
        <v>37753</v>
      </c>
      <c r="M35" s="3" t="s">
        <v>251</v>
      </c>
      <c r="N35" s="3" t="s">
        <v>587</v>
      </c>
      <c r="O35" s="3" t="s">
        <v>86</v>
      </c>
      <c r="P35" s="3" t="s">
        <v>7</v>
      </c>
    </row>
    <row r="36" spans="1:16" ht="18" customHeight="1" x14ac:dyDescent="0.15">
      <c r="A36" s="77">
        <f t="shared" si="4"/>
        <v>35</v>
      </c>
      <c r="B36" s="89" t="str">
        <f>IFERROR(IFERROR(IF(N36="","",VLOOKUP(N36,大会名・学校名!$H$4:$I$36,2,FALSE)),MID(N36,SEARCH("立",N36)+1,LEN(N36)-SEARCH("立",N36))),N36)</f>
        <v>四日市メリノール学院高等学校</v>
      </c>
      <c r="C36" s="93" t="str">
        <f t="shared" si="0"/>
        <v>女</v>
      </c>
      <c r="D36" s="93" t="str">
        <f t="shared" si="1"/>
        <v>②</v>
      </c>
      <c r="E36" s="89" t="str">
        <f t="shared" si="2"/>
        <v>吉川　美優</v>
      </c>
      <c r="F36" s="89" t="str">
        <f t="shared" si="3"/>
        <v>よしかわ　みゆ</v>
      </c>
      <c r="H36" s="3" t="s">
        <v>413</v>
      </c>
      <c r="I36" s="3" t="s">
        <v>353</v>
      </c>
      <c r="J36" s="3" t="s">
        <v>354</v>
      </c>
      <c r="K36" s="3" t="s">
        <v>355</v>
      </c>
      <c r="L36" s="95">
        <v>37806</v>
      </c>
      <c r="M36" s="3" t="s">
        <v>251</v>
      </c>
      <c r="N36" s="3" t="s">
        <v>587</v>
      </c>
      <c r="O36" s="3" t="s">
        <v>86</v>
      </c>
      <c r="P36" s="3" t="s">
        <v>7</v>
      </c>
    </row>
    <row r="37" spans="1:16" ht="18" customHeight="1" x14ac:dyDescent="0.15">
      <c r="A37" s="77">
        <f t="shared" si="4"/>
        <v>36</v>
      </c>
      <c r="B37" s="89" t="str">
        <f>IFERROR(IFERROR(IF(N37="","",VLOOKUP(N37,大会名・学校名!$H$4:$I$36,2,FALSE)),MID(N37,SEARCH("立",N37)+1,LEN(N37)-SEARCH("立",N37))),N37)</f>
        <v>四日市メリノール学院高等学校</v>
      </c>
      <c r="C37" s="93" t="str">
        <f t="shared" si="0"/>
        <v>女</v>
      </c>
      <c r="D37" s="93" t="str">
        <f t="shared" si="1"/>
        <v>①</v>
      </c>
      <c r="E37" s="89" t="str">
        <f t="shared" si="2"/>
        <v>亀井　さくら</v>
      </c>
      <c r="F37" s="89" t="str">
        <f t="shared" si="3"/>
        <v>かめい　さくら</v>
      </c>
      <c r="H37" s="3" t="s">
        <v>414</v>
      </c>
      <c r="I37" s="3" t="s">
        <v>356</v>
      </c>
      <c r="J37" s="3" t="s">
        <v>357</v>
      </c>
      <c r="K37" s="3" t="s">
        <v>358</v>
      </c>
      <c r="L37" s="95">
        <v>38084</v>
      </c>
      <c r="M37" s="3" t="s">
        <v>251</v>
      </c>
      <c r="N37" s="3" t="s">
        <v>587</v>
      </c>
      <c r="O37" s="3" t="s">
        <v>146</v>
      </c>
      <c r="P37" s="3" t="s">
        <v>7</v>
      </c>
    </row>
    <row r="38" spans="1:16" ht="18" customHeight="1" x14ac:dyDescent="0.15">
      <c r="A38" s="77">
        <f t="shared" si="4"/>
        <v>37</v>
      </c>
      <c r="B38" s="89" t="str">
        <f>IFERROR(IFERROR(IF(N38="","",VLOOKUP(N38,大会名・学校名!$H$4:$I$36,2,FALSE)),MID(N38,SEARCH("立",N38)+1,LEN(N38)-SEARCH("立",N38))),N38)</f>
        <v>三重県立いなべ総合学園高等学校</v>
      </c>
      <c r="C38" s="93" t="str">
        <f t="shared" si="0"/>
        <v>男</v>
      </c>
      <c r="D38" s="93" t="str">
        <f t="shared" si="1"/>
        <v>③</v>
      </c>
      <c r="E38" s="89" t="str">
        <f t="shared" si="2"/>
        <v>西　泰樹</v>
      </c>
      <c r="F38" s="89" t="str">
        <f t="shared" si="3"/>
        <v>にし　たいき</v>
      </c>
      <c r="H38" s="3" t="s">
        <v>415</v>
      </c>
      <c r="I38" s="3" t="s">
        <v>359</v>
      </c>
      <c r="J38" s="3" t="s">
        <v>360</v>
      </c>
      <c r="K38" s="3" t="s">
        <v>361</v>
      </c>
      <c r="L38" s="95">
        <v>37712</v>
      </c>
      <c r="M38" s="3" t="s">
        <v>251</v>
      </c>
      <c r="N38" s="3" t="s">
        <v>362</v>
      </c>
      <c r="O38" s="3" t="s">
        <v>85</v>
      </c>
      <c r="P38" s="3" t="s">
        <v>8</v>
      </c>
    </row>
    <row r="39" spans="1:16" ht="18" customHeight="1" x14ac:dyDescent="0.15">
      <c r="A39" s="77">
        <f t="shared" si="4"/>
        <v>38</v>
      </c>
      <c r="B39" s="89" t="str">
        <f>IFERROR(IFERROR(IF(N39="","",VLOOKUP(N39,大会名・学校名!$H$4:$I$36,2,FALSE)),MID(N39,SEARCH("立",N39)+1,LEN(N39)-SEARCH("立",N39))),N39)</f>
        <v>三重県立いなべ総合学園高等学校</v>
      </c>
      <c r="C39" s="93" t="str">
        <f t="shared" si="0"/>
        <v>男</v>
      </c>
      <c r="D39" s="93" t="str">
        <f t="shared" si="1"/>
        <v>②</v>
      </c>
      <c r="E39" s="89" t="str">
        <f t="shared" si="2"/>
        <v>安達　雄平</v>
      </c>
      <c r="F39" s="89" t="str">
        <f t="shared" si="3"/>
        <v>あだち　ゆうへい</v>
      </c>
      <c r="H39" s="3" t="s">
        <v>416</v>
      </c>
      <c r="I39" s="3" t="s">
        <v>363</v>
      </c>
      <c r="J39" s="3" t="s">
        <v>364</v>
      </c>
      <c r="K39" s="3" t="s">
        <v>365</v>
      </c>
      <c r="L39" s="95">
        <v>37890</v>
      </c>
      <c r="M39" s="3" t="s">
        <v>251</v>
      </c>
      <c r="N39" s="3" t="s">
        <v>362</v>
      </c>
      <c r="O39" s="3" t="s">
        <v>86</v>
      </c>
      <c r="P39" s="3" t="s">
        <v>8</v>
      </c>
    </row>
    <row r="40" spans="1:16" ht="18" customHeight="1" x14ac:dyDescent="0.15">
      <c r="A40" s="77">
        <f t="shared" si="4"/>
        <v>39</v>
      </c>
      <c r="B40" s="89" t="str">
        <f>IFERROR(IFERROR(IF(N40="","",VLOOKUP(N40,大会名・学校名!$H$4:$I$36,2,FALSE)),MID(N40,SEARCH("立",N40)+1,LEN(N40)-SEARCH("立",N40))),N40)</f>
        <v>三重県立いなべ総合学園高等学校</v>
      </c>
      <c r="C40" s="93" t="str">
        <f t="shared" si="0"/>
        <v>男</v>
      </c>
      <c r="D40" s="93" t="str">
        <f t="shared" si="1"/>
        <v>②</v>
      </c>
      <c r="E40" s="89" t="str">
        <f t="shared" si="2"/>
        <v>牧野　祥大</v>
      </c>
      <c r="F40" s="89" t="str">
        <f t="shared" si="3"/>
        <v>まきの　しょうだい</v>
      </c>
      <c r="H40" s="3" t="s">
        <v>417</v>
      </c>
      <c r="I40" s="3" t="s">
        <v>366</v>
      </c>
      <c r="J40" s="3" t="s">
        <v>367</v>
      </c>
      <c r="K40" s="3" t="s">
        <v>368</v>
      </c>
      <c r="L40" s="95">
        <v>37957</v>
      </c>
      <c r="M40" s="3" t="s">
        <v>251</v>
      </c>
      <c r="N40" s="3" t="s">
        <v>362</v>
      </c>
      <c r="O40" s="3" t="s">
        <v>86</v>
      </c>
      <c r="P40" s="3" t="s">
        <v>8</v>
      </c>
    </row>
    <row r="41" spans="1:16" ht="18" customHeight="1" x14ac:dyDescent="0.15">
      <c r="A41" s="77">
        <f t="shared" si="4"/>
        <v>40</v>
      </c>
      <c r="B41" s="89" t="str">
        <f>IFERROR(IFERROR(IF(N41="","",VLOOKUP(N41,大会名・学校名!$H$4:$I$36,2,FALSE)),MID(N41,SEARCH("立",N41)+1,LEN(N41)-SEARCH("立",N41))),N41)</f>
        <v>三重県立いなべ総合学園高等学校</v>
      </c>
      <c r="C41" s="93" t="str">
        <f t="shared" si="0"/>
        <v>男</v>
      </c>
      <c r="D41" s="93" t="str">
        <f t="shared" si="1"/>
        <v>②</v>
      </c>
      <c r="E41" s="89" t="str">
        <f t="shared" si="2"/>
        <v>山田　蒼士郎</v>
      </c>
      <c r="F41" s="89" t="str">
        <f t="shared" si="3"/>
        <v>やまだ　そうしろう</v>
      </c>
      <c r="H41" s="3" t="s">
        <v>418</v>
      </c>
      <c r="I41" s="3" t="s">
        <v>369</v>
      </c>
      <c r="J41" s="3" t="s">
        <v>370</v>
      </c>
      <c r="K41" s="3" t="s">
        <v>371</v>
      </c>
      <c r="L41" s="95">
        <v>38054</v>
      </c>
      <c r="M41" s="3" t="s">
        <v>251</v>
      </c>
      <c r="N41" s="3" t="s">
        <v>362</v>
      </c>
      <c r="O41" s="3" t="s">
        <v>86</v>
      </c>
      <c r="P41" s="3" t="s">
        <v>8</v>
      </c>
    </row>
    <row r="42" spans="1:16" ht="18" customHeight="1" x14ac:dyDescent="0.15">
      <c r="A42" s="77">
        <f t="shared" si="4"/>
        <v>41</v>
      </c>
      <c r="B42" s="89" t="str">
        <f>IFERROR(IFERROR(IF(N42="","",VLOOKUP(N42,大会名・学校名!$H$4:$I$36,2,FALSE)),MID(N42,SEARCH("立",N42)+1,LEN(N42)-SEARCH("立",N42))),N42)</f>
        <v>三重県立いなべ総合学園高等学校</v>
      </c>
      <c r="C42" s="93" t="str">
        <f t="shared" si="0"/>
        <v>女</v>
      </c>
      <c r="D42" s="93" t="str">
        <f t="shared" si="1"/>
        <v>③</v>
      </c>
      <c r="E42" s="89" t="str">
        <f t="shared" si="2"/>
        <v>一色　咲良</v>
      </c>
      <c r="F42" s="89" t="str">
        <f t="shared" si="3"/>
        <v>いっしき　さら</v>
      </c>
      <c r="H42" s="3" t="s">
        <v>419</v>
      </c>
      <c r="I42" s="3" t="s">
        <v>372</v>
      </c>
      <c r="J42" s="3" t="s">
        <v>373</v>
      </c>
      <c r="K42" s="3" t="s">
        <v>374</v>
      </c>
      <c r="L42" s="95">
        <v>37486</v>
      </c>
      <c r="M42" s="3" t="s">
        <v>251</v>
      </c>
      <c r="N42" s="3" t="s">
        <v>362</v>
      </c>
      <c r="O42" s="3" t="s">
        <v>85</v>
      </c>
      <c r="P42" s="3" t="s">
        <v>7</v>
      </c>
    </row>
    <row r="43" spans="1:16" ht="18" customHeight="1" x14ac:dyDescent="0.15">
      <c r="A43" s="77">
        <f t="shared" si="4"/>
        <v>42</v>
      </c>
      <c r="B43" s="89" t="str">
        <f>IFERROR(IFERROR(IF(N43="","",VLOOKUP(N43,大会名・学校名!$H$4:$I$36,2,FALSE)),MID(N43,SEARCH("立",N43)+1,LEN(N43)-SEARCH("立",N43))),N43)</f>
        <v>三重県立いなべ総合学園高等学校</v>
      </c>
      <c r="C43" s="93" t="str">
        <f t="shared" si="0"/>
        <v>女</v>
      </c>
      <c r="D43" s="93" t="str">
        <f t="shared" si="1"/>
        <v>③</v>
      </c>
      <c r="E43" s="89" t="str">
        <f t="shared" si="2"/>
        <v>増田　梨咲</v>
      </c>
      <c r="F43" s="89" t="str">
        <f t="shared" si="3"/>
        <v>ますだ　りさ</v>
      </c>
      <c r="H43" s="3" t="s">
        <v>407</v>
      </c>
      <c r="I43" s="3" t="s">
        <v>375</v>
      </c>
      <c r="J43" s="3" t="s">
        <v>333</v>
      </c>
      <c r="K43" s="3" t="s">
        <v>376</v>
      </c>
      <c r="L43" s="95">
        <v>37393</v>
      </c>
      <c r="M43" s="3" t="s">
        <v>251</v>
      </c>
      <c r="N43" s="3" t="s">
        <v>362</v>
      </c>
      <c r="O43" s="3" t="s">
        <v>85</v>
      </c>
      <c r="P43" s="3" t="s">
        <v>7</v>
      </c>
    </row>
    <row r="44" spans="1:16" ht="18" customHeight="1" x14ac:dyDescent="0.15">
      <c r="A44" s="77">
        <f t="shared" si="4"/>
        <v>43</v>
      </c>
      <c r="B44" s="89" t="str">
        <f>IFERROR(IFERROR(IF(N44="","",VLOOKUP(N44,大会名・学校名!$H$4:$I$36,2,FALSE)),MID(N44,SEARCH("立",N44)+1,LEN(N44)-SEARCH("立",N44))),N44)</f>
        <v>三重県立いなべ総合学園高等学校</v>
      </c>
      <c r="C44" s="93" t="str">
        <f t="shared" si="0"/>
        <v>女</v>
      </c>
      <c r="D44" s="93" t="str">
        <f t="shared" si="1"/>
        <v>①</v>
      </c>
      <c r="E44" s="89" t="str">
        <f t="shared" si="2"/>
        <v>城野　心美</v>
      </c>
      <c r="F44" s="89" t="str">
        <f t="shared" si="3"/>
        <v>じょうの　みみ</v>
      </c>
      <c r="H44" s="3" t="s">
        <v>420</v>
      </c>
      <c r="I44" s="3" t="s">
        <v>377</v>
      </c>
      <c r="J44" s="3" t="s">
        <v>378</v>
      </c>
      <c r="K44" s="3" t="s">
        <v>379</v>
      </c>
      <c r="L44" s="95">
        <v>38151</v>
      </c>
      <c r="M44" s="3" t="s">
        <v>251</v>
      </c>
      <c r="N44" s="3" t="s">
        <v>362</v>
      </c>
      <c r="O44" s="3" t="s">
        <v>146</v>
      </c>
      <c r="P44" s="3" t="s">
        <v>7</v>
      </c>
    </row>
    <row r="45" spans="1:16" ht="18" customHeight="1" x14ac:dyDescent="0.15">
      <c r="A45" s="77">
        <f t="shared" si="4"/>
        <v>44</v>
      </c>
      <c r="B45" s="89" t="str">
        <f>IFERROR(IFERROR(IF(N45="","",VLOOKUP(N45,大会名・学校名!$H$4:$I$36,2,FALSE)),MID(N45,SEARCH("立",N45)+1,LEN(N45)-SEARCH("立",N45))),N45)</f>
        <v>暁高等学校</v>
      </c>
      <c r="C45" s="93" t="str">
        <f t="shared" si="0"/>
        <v>男</v>
      </c>
      <c r="D45" s="93" t="str">
        <f t="shared" si="1"/>
        <v>③</v>
      </c>
      <c r="E45" s="89" t="str">
        <f t="shared" si="2"/>
        <v>鹿島　要</v>
      </c>
      <c r="F45" s="89" t="str">
        <f t="shared" si="3"/>
        <v>かしま　かなめ</v>
      </c>
      <c r="H45" s="3" t="s">
        <v>422</v>
      </c>
      <c r="I45" s="3" t="s">
        <v>423</v>
      </c>
      <c r="J45" s="3" t="s">
        <v>424</v>
      </c>
      <c r="K45" s="3" t="s">
        <v>425</v>
      </c>
      <c r="L45" s="95">
        <v>37552</v>
      </c>
      <c r="M45" s="3" t="s">
        <v>251</v>
      </c>
      <c r="N45" s="3" t="s">
        <v>441</v>
      </c>
      <c r="O45" s="3" t="s">
        <v>85</v>
      </c>
      <c r="P45" s="3" t="s">
        <v>8</v>
      </c>
    </row>
    <row r="46" spans="1:16" ht="18" customHeight="1" x14ac:dyDescent="0.15">
      <c r="A46" s="77">
        <f t="shared" si="4"/>
        <v>45</v>
      </c>
      <c r="B46" s="89" t="str">
        <f>IFERROR(IFERROR(IF(N46="","",VLOOKUP(N46,大会名・学校名!$H$4:$I$36,2,FALSE)),MID(N46,SEARCH("立",N46)+1,LEN(N46)-SEARCH("立",N46))),N46)</f>
        <v>三重県立津東高等学校</v>
      </c>
      <c r="C46" s="93" t="str">
        <f t="shared" si="0"/>
        <v>男</v>
      </c>
      <c r="D46" s="93" t="str">
        <f t="shared" si="1"/>
        <v>①</v>
      </c>
      <c r="E46" s="89" t="str">
        <f t="shared" si="2"/>
        <v>市川　輝</v>
      </c>
      <c r="F46" s="89" t="str">
        <f t="shared" si="3"/>
        <v>いちかわ　ひかる</v>
      </c>
      <c r="H46" s="3" t="s">
        <v>426</v>
      </c>
      <c r="I46" s="3" t="s">
        <v>427</v>
      </c>
      <c r="J46" s="3" t="s">
        <v>428</v>
      </c>
      <c r="K46" s="3" t="s">
        <v>294</v>
      </c>
      <c r="L46" s="95">
        <v>38256</v>
      </c>
      <c r="M46" s="3" t="s">
        <v>251</v>
      </c>
      <c r="N46" s="3" t="s">
        <v>442</v>
      </c>
      <c r="O46" s="3" t="s">
        <v>146</v>
      </c>
      <c r="P46" s="3" t="s">
        <v>8</v>
      </c>
    </row>
    <row r="47" spans="1:16" ht="18" customHeight="1" x14ac:dyDescent="0.15">
      <c r="A47" s="77">
        <f t="shared" si="4"/>
        <v>46</v>
      </c>
      <c r="B47" s="89" t="str">
        <f>IFERROR(IFERROR(IF(N47="","",VLOOKUP(N47,大会名・学校名!$H$4:$I$36,2,FALSE)),MID(N47,SEARCH("立",N47)+1,LEN(N47)-SEARCH("立",N47))),N47)</f>
        <v>三重県立志摩高等学校</v>
      </c>
      <c r="C47" s="93" t="str">
        <f t="shared" si="0"/>
        <v>女</v>
      </c>
      <c r="D47" s="93" t="str">
        <f t="shared" si="1"/>
        <v>③</v>
      </c>
      <c r="E47" s="89" t="str">
        <f t="shared" si="2"/>
        <v>石野　未来</v>
      </c>
      <c r="F47" s="89" t="str">
        <f t="shared" si="3"/>
        <v>いしの　みくる</v>
      </c>
      <c r="H47" s="3" t="s">
        <v>429</v>
      </c>
      <c r="I47" s="3" t="s">
        <v>430</v>
      </c>
      <c r="J47" s="3" t="s">
        <v>431</v>
      </c>
      <c r="K47" s="3" t="s">
        <v>432</v>
      </c>
      <c r="L47" s="95">
        <v>37416</v>
      </c>
      <c r="M47" s="3" t="s">
        <v>251</v>
      </c>
      <c r="N47" s="3" t="s">
        <v>443</v>
      </c>
      <c r="O47" s="3" t="s">
        <v>85</v>
      </c>
      <c r="P47" s="3" t="s">
        <v>7</v>
      </c>
    </row>
    <row r="48" spans="1:16" ht="18" customHeight="1" x14ac:dyDescent="0.15">
      <c r="A48" s="77">
        <f t="shared" si="4"/>
        <v>47</v>
      </c>
      <c r="B48" s="89" t="str">
        <f>IFERROR(IFERROR(IF(N48="","",VLOOKUP(N48,大会名・学校名!$H$4:$I$36,2,FALSE)),MID(N48,SEARCH("立",N48)+1,LEN(N48)-SEARCH("立",N48))),N48)</f>
        <v>飛鳥未来高等学校</v>
      </c>
      <c r="C48" s="93" t="str">
        <f t="shared" si="0"/>
        <v>女</v>
      </c>
      <c r="D48" s="93" t="str">
        <f t="shared" si="1"/>
        <v>②</v>
      </c>
      <c r="E48" s="89" t="str">
        <f t="shared" si="2"/>
        <v>種村　海琴</v>
      </c>
      <c r="F48" s="89" t="str">
        <f t="shared" si="3"/>
        <v>たねむら　みこと</v>
      </c>
      <c r="H48" s="3" t="s">
        <v>433</v>
      </c>
      <c r="I48" s="3" t="s">
        <v>434</v>
      </c>
      <c r="J48" s="3" t="s">
        <v>435</v>
      </c>
      <c r="K48" s="3" t="s">
        <v>436</v>
      </c>
      <c r="L48" s="95">
        <v>37744</v>
      </c>
      <c r="M48" s="3" t="s">
        <v>251</v>
      </c>
      <c r="N48" s="3" t="s">
        <v>444</v>
      </c>
      <c r="O48" s="3" t="s">
        <v>86</v>
      </c>
      <c r="P48" s="3" t="s">
        <v>7</v>
      </c>
    </row>
    <row r="49" spans="1:16" ht="18" customHeight="1" x14ac:dyDescent="0.15">
      <c r="A49" s="77">
        <f t="shared" si="4"/>
        <v>48</v>
      </c>
      <c r="B49" s="89" t="str">
        <f>IFERROR(IFERROR(IF(N49="","",VLOOKUP(N49,大会名・学校名!$H$4:$I$36,2,FALSE)),MID(N49,SEARCH("立",N49)+1,LEN(N49)-SEARCH("立",N49))),N49)</f>
        <v>三重県立津高等学校</v>
      </c>
      <c r="C49" s="93" t="str">
        <f t="shared" si="0"/>
        <v>女</v>
      </c>
      <c r="D49" s="93" t="str">
        <f t="shared" si="1"/>
        <v>①</v>
      </c>
      <c r="E49" s="89" t="str">
        <f t="shared" si="2"/>
        <v>藤原　煌</v>
      </c>
      <c r="F49" s="89" t="str">
        <f t="shared" si="3"/>
        <v>ふじわら　きらり</v>
      </c>
      <c r="H49" s="3" t="s">
        <v>437</v>
      </c>
      <c r="I49" s="3" t="s">
        <v>438</v>
      </c>
      <c r="J49" s="3" t="s">
        <v>439</v>
      </c>
      <c r="K49" s="3" t="s">
        <v>440</v>
      </c>
      <c r="L49" s="95">
        <v>38284</v>
      </c>
      <c r="M49" s="3" t="s">
        <v>251</v>
      </c>
      <c r="N49" s="3" t="s">
        <v>445</v>
      </c>
      <c r="O49" s="3" t="s">
        <v>146</v>
      </c>
      <c r="P49" s="3" t="s">
        <v>7</v>
      </c>
    </row>
    <row r="50" spans="1:16" ht="18" customHeight="1" x14ac:dyDescent="0.15">
      <c r="A50" s="77" t="str">
        <f t="shared" si="4"/>
        <v/>
      </c>
      <c r="B50" s="89" t="str">
        <f>IFERROR(IFERROR(IF(N50="","",VLOOKUP(N50,大会名・学校名!$H$4:$I$36,2,FALSE)),MID(N50,SEARCH("立",N50)+1,LEN(N50)-SEARCH("立",N50))),N50)</f>
        <v/>
      </c>
      <c r="C50" s="93">
        <f t="shared" si="0"/>
        <v>0</v>
      </c>
      <c r="D50" s="93">
        <f t="shared" si="1"/>
        <v>0</v>
      </c>
      <c r="E50" s="89" t="str">
        <f t="shared" si="2"/>
        <v>　</v>
      </c>
      <c r="F50" s="89" t="str">
        <f t="shared" si="3"/>
        <v>　</v>
      </c>
    </row>
    <row r="51" spans="1:16" ht="18" customHeight="1" x14ac:dyDescent="0.15">
      <c r="A51" s="77" t="str">
        <f t="shared" si="4"/>
        <v/>
      </c>
      <c r="B51" s="89" t="str">
        <f>IFERROR(IFERROR(IF(N51="","",VLOOKUP(N51,大会名・学校名!$H$4:$I$36,2,FALSE)),MID(N51,SEARCH("立",N51)+1,LEN(N51)-SEARCH("立",N51))),N51)</f>
        <v/>
      </c>
      <c r="C51" s="93">
        <f t="shared" si="0"/>
        <v>0</v>
      </c>
      <c r="D51" s="93">
        <f t="shared" si="1"/>
        <v>0</v>
      </c>
      <c r="E51" s="89" t="str">
        <f t="shared" si="2"/>
        <v>　</v>
      </c>
      <c r="F51" s="89" t="str">
        <f t="shared" si="3"/>
        <v>　</v>
      </c>
    </row>
    <row r="52" spans="1:16" ht="18" customHeight="1" x14ac:dyDescent="0.15">
      <c r="A52" s="77" t="str">
        <f t="shared" si="4"/>
        <v/>
      </c>
      <c r="B52" s="89" t="str">
        <f>IFERROR(IFERROR(IF(N52="","",VLOOKUP(N52,大会名・学校名!$H$4:$I$36,2,FALSE)),MID(N52,SEARCH("立",N52)+1,LEN(N52)-SEARCH("立",N52))),N52)</f>
        <v/>
      </c>
      <c r="C52" s="93">
        <f t="shared" si="0"/>
        <v>0</v>
      </c>
      <c r="D52" s="93">
        <f t="shared" si="1"/>
        <v>0</v>
      </c>
      <c r="E52" s="89" t="str">
        <f t="shared" si="2"/>
        <v>　</v>
      </c>
      <c r="F52" s="89" t="str">
        <f t="shared" si="3"/>
        <v>　</v>
      </c>
    </row>
    <row r="53" spans="1:16" ht="18" customHeight="1" x14ac:dyDescent="0.15">
      <c r="A53" s="77" t="str">
        <f t="shared" si="4"/>
        <v/>
      </c>
      <c r="B53" s="89" t="str">
        <f>IFERROR(IFERROR(IF(N53="","",VLOOKUP(N53,大会名・学校名!$H$4:$I$36,2,FALSE)),MID(N53,SEARCH("立",N53)+1,LEN(N53)-SEARCH("立",N53))),N53)</f>
        <v/>
      </c>
      <c r="C53" s="93">
        <f t="shared" si="0"/>
        <v>0</v>
      </c>
      <c r="D53" s="93">
        <f t="shared" si="1"/>
        <v>0</v>
      </c>
      <c r="E53" s="89" t="str">
        <f t="shared" si="2"/>
        <v>　</v>
      </c>
      <c r="F53" s="89" t="str">
        <f t="shared" si="3"/>
        <v>　</v>
      </c>
    </row>
    <row r="54" spans="1:16" ht="18" customHeight="1" x14ac:dyDescent="0.15">
      <c r="A54" s="77" t="str">
        <f t="shared" si="4"/>
        <v/>
      </c>
      <c r="B54" s="89" t="str">
        <f>IFERROR(IFERROR(IF(N54="","",VLOOKUP(N54,大会名・学校名!$H$4:$I$36,2,FALSE)),MID(N54,SEARCH("立",N54)+1,LEN(N54)-SEARCH("立",N54))),N54)</f>
        <v/>
      </c>
      <c r="C54" s="93">
        <f t="shared" si="0"/>
        <v>0</v>
      </c>
      <c r="D54" s="93">
        <f t="shared" si="1"/>
        <v>0</v>
      </c>
      <c r="E54" s="89" t="str">
        <f t="shared" si="2"/>
        <v>　</v>
      </c>
      <c r="F54" s="89" t="str">
        <f t="shared" si="3"/>
        <v>　</v>
      </c>
    </row>
    <row r="55" spans="1:16" ht="18" customHeight="1" x14ac:dyDescent="0.15">
      <c r="A55" s="77" t="str">
        <f t="shared" si="4"/>
        <v/>
      </c>
      <c r="B55" s="89" t="str">
        <f>IFERROR(IFERROR(IF(N55="","",VLOOKUP(N55,大会名・学校名!$H$4:$I$36,2,FALSE)),MID(N55,SEARCH("立",N55)+1,LEN(N55)-SEARCH("立",N55))),N55)</f>
        <v/>
      </c>
      <c r="C55" s="93">
        <f t="shared" si="0"/>
        <v>0</v>
      </c>
      <c r="D55" s="93">
        <f t="shared" si="1"/>
        <v>0</v>
      </c>
      <c r="E55" s="89" t="str">
        <f t="shared" si="2"/>
        <v>　</v>
      </c>
      <c r="F55" s="89" t="str">
        <f t="shared" si="3"/>
        <v>　</v>
      </c>
    </row>
    <row r="56" spans="1:16" ht="18" customHeight="1" x14ac:dyDescent="0.15">
      <c r="A56" s="77" t="str">
        <f t="shared" si="4"/>
        <v/>
      </c>
      <c r="B56" s="89" t="str">
        <f>IFERROR(IFERROR(IF(N56="","",VLOOKUP(N56,大会名・学校名!$H$4:$I$36,2,FALSE)),MID(N56,SEARCH("立",N56)+1,LEN(N56)-SEARCH("立",N56))),N56)</f>
        <v/>
      </c>
      <c r="C56" s="93">
        <f t="shared" si="0"/>
        <v>0</v>
      </c>
      <c r="D56" s="93">
        <f t="shared" si="1"/>
        <v>0</v>
      </c>
      <c r="E56" s="89" t="str">
        <f t="shared" si="2"/>
        <v>　</v>
      </c>
      <c r="F56" s="89" t="str">
        <f t="shared" si="3"/>
        <v>　</v>
      </c>
    </row>
    <row r="57" spans="1:16" ht="18" customHeight="1" x14ac:dyDescent="0.15">
      <c r="A57" s="77" t="str">
        <f t="shared" si="4"/>
        <v/>
      </c>
      <c r="B57" s="89" t="str">
        <f>IFERROR(IFERROR(IF(N57="","",VLOOKUP(N57,大会名・学校名!$H$4:$I$36,2,FALSE)),MID(N57,SEARCH("立",N57)+1,LEN(N57)-SEARCH("立",N57))),N57)</f>
        <v/>
      </c>
      <c r="C57" s="93">
        <f t="shared" si="0"/>
        <v>0</v>
      </c>
      <c r="D57" s="93">
        <f t="shared" si="1"/>
        <v>0</v>
      </c>
      <c r="E57" s="89" t="str">
        <f t="shared" si="2"/>
        <v>　</v>
      </c>
      <c r="F57" s="89" t="str">
        <f t="shared" si="3"/>
        <v>　</v>
      </c>
    </row>
    <row r="58" spans="1:16" ht="18" customHeight="1" x14ac:dyDescent="0.15">
      <c r="A58" s="77" t="str">
        <f t="shared" si="4"/>
        <v/>
      </c>
      <c r="B58" s="89" t="str">
        <f>IFERROR(IFERROR(IF(N58="","",VLOOKUP(N58,大会名・学校名!$H$4:$I$36,2,FALSE)),MID(N58,SEARCH("立",N58)+1,LEN(N58)-SEARCH("立",N58))),N58)</f>
        <v/>
      </c>
      <c r="C58" s="93">
        <f t="shared" si="0"/>
        <v>0</v>
      </c>
      <c r="D58" s="93">
        <f t="shared" si="1"/>
        <v>0</v>
      </c>
      <c r="E58" s="89" t="str">
        <f t="shared" si="2"/>
        <v>　</v>
      </c>
      <c r="F58" s="89" t="str">
        <f t="shared" si="3"/>
        <v>　</v>
      </c>
    </row>
    <row r="59" spans="1:16" ht="18" customHeight="1" x14ac:dyDescent="0.15">
      <c r="A59" s="77" t="str">
        <f t="shared" si="4"/>
        <v/>
      </c>
      <c r="B59" s="89" t="str">
        <f>IFERROR(IFERROR(IF(N59="","",VLOOKUP(N59,大会名・学校名!$H$4:$I$36,2,FALSE)),MID(N59,SEARCH("立",N59)+1,LEN(N59)-SEARCH("立",N59))),N59)</f>
        <v/>
      </c>
      <c r="C59" s="93">
        <f t="shared" si="0"/>
        <v>0</v>
      </c>
      <c r="D59" s="93">
        <f t="shared" si="1"/>
        <v>0</v>
      </c>
      <c r="E59" s="89" t="str">
        <f t="shared" si="2"/>
        <v>　</v>
      </c>
      <c r="F59" s="89" t="str">
        <f t="shared" si="3"/>
        <v>　</v>
      </c>
    </row>
    <row r="60" spans="1:16" ht="18" customHeight="1" x14ac:dyDescent="0.15">
      <c r="A60" s="77" t="str">
        <f t="shared" si="4"/>
        <v/>
      </c>
      <c r="B60" s="89" t="str">
        <f>IFERROR(IFERROR(IF(N60="","",VLOOKUP(N60,大会名・学校名!$H$4:$I$36,2,FALSE)),MID(N60,SEARCH("立",N60)+1,LEN(N60)-SEARCH("立",N60))),N60)</f>
        <v/>
      </c>
      <c r="C60" s="93">
        <f t="shared" si="0"/>
        <v>0</v>
      </c>
      <c r="D60" s="93">
        <f t="shared" si="1"/>
        <v>0</v>
      </c>
      <c r="E60" s="89" t="str">
        <f t="shared" si="2"/>
        <v>　</v>
      </c>
      <c r="F60" s="89" t="str">
        <f t="shared" si="3"/>
        <v>　</v>
      </c>
    </row>
    <row r="61" spans="1:16" ht="18" customHeight="1" x14ac:dyDescent="0.15">
      <c r="A61" s="77" t="str">
        <f t="shared" si="4"/>
        <v/>
      </c>
      <c r="B61" s="89" t="str">
        <f>IFERROR(IFERROR(IF(N61="","",VLOOKUP(N61,大会名・学校名!$H$4:$I$36,2,FALSE)),MID(N61,SEARCH("立",N61)+1,LEN(N61)-SEARCH("立",N61))),N61)</f>
        <v/>
      </c>
      <c r="C61" s="93">
        <f t="shared" si="0"/>
        <v>0</v>
      </c>
      <c r="D61" s="93">
        <f t="shared" si="1"/>
        <v>0</v>
      </c>
      <c r="E61" s="89" t="str">
        <f t="shared" si="2"/>
        <v>　</v>
      </c>
      <c r="F61" s="89" t="str">
        <f t="shared" si="3"/>
        <v>　</v>
      </c>
    </row>
    <row r="62" spans="1:16" ht="18" customHeight="1" x14ac:dyDescent="0.15">
      <c r="A62" s="77" t="str">
        <f t="shared" si="4"/>
        <v/>
      </c>
      <c r="B62" s="89" t="str">
        <f>IFERROR(IFERROR(IF(N62="","",VLOOKUP(N62,大会名・学校名!$H$4:$I$36,2,FALSE)),MID(N62,SEARCH("立",N62)+1,LEN(N62)-SEARCH("立",N62))),N62)</f>
        <v/>
      </c>
      <c r="C62" s="93">
        <f t="shared" si="0"/>
        <v>0</v>
      </c>
      <c r="D62" s="93">
        <f t="shared" si="1"/>
        <v>0</v>
      </c>
      <c r="E62" s="89" t="str">
        <f t="shared" si="2"/>
        <v>　</v>
      </c>
      <c r="F62" s="89" t="str">
        <f t="shared" si="3"/>
        <v>　</v>
      </c>
    </row>
    <row r="63" spans="1:16" ht="18" customHeight="1" x14ac:dyDescent="0.15">
      <c r="A63" s="77" t="str">
        <f t="shared" si="4"/>
        <v/>
      </c>
      <c r="B63" s="89" t="str">
        <f>IFERROR(IFERROR(IF(N63="","",VLOOKUP(N63,大会名・学校名!$H$4:$I$36,2,FALSE)),MID(N63,SEARCH("立",N63)+1,LEN(N63)-SEARCH("立",N63))),N63)</f>
        <v/>
      </c>
      <c r="C63" s="93">
        <f t="shared" si="0"/>
        <v>0</v>
      </c>
      <c r="D63" s="93">
        <f t="shared" si="1"/>
        <v>0</v>
      </c>
      <c r="E63" s="89" t="str">
        <f t="shared" si="2"/>
        <v>　</v>
      </c>
      <c r="F63" s="89" t="str">
        <f t="shared" si="3"/>
        <v>　</v>
      </c>
    </row>
    <row r="64" spans="1:16" ht="18" customHeight="1" x14ac:dyDescent="0.15">
      <c r="A64" s="77" t="str">
        <f t="shared" si="4"/>
        <v/>
      </c>
      <c r="B64" s="89" t="str">
        <f>IFERROR(IFERROR(IF(N64="","",VLOOKUP(N64,大会名・学校名!$H$4:$I$36,2,FALSE)),MID(N64,SEARCH("立",N64)+1,LEN(N64)-SEARCH("立",N64))),N64)</f>
        <v/>
      </c>
      <c r="C64" s="93">
        <f t="shared" si="0"/>
        <v>0</v>
      </c>
      <c r="D64" s="93">
        <f t="shared" si="1"/>
        <v>0</v>
      </c>
      <c r="E64" s="89" t="str">
        <f t="shared" si="2"/>
        <v>　</v>
      </c>
      <c r="F64" s="89" t="str">
        <f t="shared" si="3"/>
        <v>　</v>
      </c>
    </row>
    <row r="65" spans="1:6" ht="18.75" customHeight="1" x14ac:dyDescent="0.15">
      <c r="A65" s="77" t="str">
        <f t="shared" si="4"/>
        <v/>
      </c>
      <c r="B65" s="89" t="str">
        <f>IFERROR(IFERROR(IF(N65="","",VLOOKUP(N65,大会名・学校名!$H$4:$I$36,2,FALSE)),MID(N65,SEARCH("立",N65)+1,LEN(N65)-SEARCH("立",N65))),N65)</f>
        <v/>
      </c>
      <c r="C65" s="93">
        <f t="shared" si="0"/>
        <v>0</v>
      </c>
      <c r="D65" s="93">
        <f t="shared" si="1"/>
        <v>0</v>
      </c>
      <c r="E65" s="89" t="str">
        <f t="shared" si="2"/>
        <v>　</v>
      </c>
      <c r="F65" s="89" t="str">
        <f t="shared" si="3"/>
        <v>　</v>
      </c>
    </row>
    <row r="66" spans="1:6" ht="18" customHeight="1" x14ac:dyDescent="0.15">
      <c r="A66" s="77" t="str">
        <f t="shared" si="4"/>
        <v/>
      </c>
      <c r="B66" s="89" t="str">
        <f>IFERROR(IFERROR(IF(N66="","",VLOOKUP(N66,大会名・学校名!$H$4:$I$36,2,FALSE)),MID(N66,SEARCH("立",N66)+1,LEN(N66)-SEARCH("立",N66))),N66)</f>
        <v/>
      </c>
      <c r="C66" s="93">
        <f t="shared" si="0"/>
        <v>0</v>
      </c>
      <c r="D66" s="93">
        <f t="shared" si="1"/>
        <v>0</v>
      </c>
      <c r="E66" s="89" t="str">
        <f t="shared" si="2"/>
        <v>　</v>
      </c>
      <c r="F66" s="89" t="str">
        <f t="shared" si="3"/>
        <v>　</v>
      </c>
    </row>
    <row r="67" spans="1:6" ht="18.75" customHeight="1" x14ac:dyDescent="0.15">
      <c r="A67" s="77" t="str">
        <f t="shared" si="4"/>
        <v/>
      </c>
      <c r="B67" s="89" t="str">
        <f>IFERROR(IFERROR(IF(N67="","",VLOOKUP(N67,大会名・学校名!$H$4:$I$36,2,FALSE)),MID(N67,SEARCH("立",N67)+1,LEN(N67)-SEARCH("立",N67))),N67)</f>
        <v/>
      </c>
      <c r="C67" s="93">
        <f t="shared" ref="C67:C82" si="5">P67</f>
        <v>0</v>
      </c>
      <c r="D67" s="93">
        <f t="shared" ref="D67:D82" si="6">O67</f>
        <v>0</v>
      </c>
      <c r="E67" s="89" t="str">
        <f t="shared" ref="E67:E130" si="7">H67&amp;"　"&amp;I67</f>
        <v>　</v>
      </c>
      <c r="F67" s="89" t="str">
        <f t="shared" ref="F67:F130" si="8">PHONETIC(J67)&amp;"　"&amp;PHONETIC(K67)</f>
        <v>　</v>
      </c>
    </row>
    <row r="68" spans="1:6" ht="18.75" customHeight="1" x14ac:dyDescent="0.15">
      <c r="A68" s="77" t="str">
        <f t="shared" ref="A68:A131" si="9">IF(E68="　","",A67+1)</f>
        <v/>
      </c>
      <c r="B68" s="89" t="str">
        <f>IFERROR(IFERROR(IF(N68="","",VLOOKUP(N68,大会名・学校名!$H$4:$I$36,2,FALSE)),MID(N68,SEARCH("立",N68)+1,LEN(N68)-SEARCH("立",N68))),N68)</f>
        <v/>
      </c>
      <c r="C68" s="93">
        <f t="shared" si="5"/>
        <v>0</v>
      </c>
      <c r="D68" s="93">
        <f t="shared" si="6"/>
        <v>0</v>
      </c>
      <c r="E68" s="89" t="str">
        <f t="shared" si="7"/>
        <v>　</v>
      </c>
      <c r="F68" s="89" t="str">
        <f t="shared" si="8"/>
        <v>　</v>
      </c>
    </row>
    <row r="69" spans="1:6" ht="18.75" customHeight="1" x14ac:dyDescent="0.15">
      <c r="A69" s="77" t="str">
        <f t="shared" si="9"/>
        <v/>
      </c>
      <c r="B69" s="89" t="str">
        <f>IFERROR(IFERROR(IF(N69="","",VLOOKUP(N69,大会名・学校名!$H$4:$I$36,2,FALSE)),MID(N69,SEARCH("立",N69)+1,LEN(N69)-SEARCH("立",N69))),N69)</f>
        <v/>
      </c>
      <c r="C69" s="93">
        <f t="shared" si="5"/>
        <v>0</v>
      </c>
      <c r="D69" s="93">
        <f t="shared" si="6"/>
        <v>0</v>
      </c>
      <c r="E69" s="89" t="str">
        <f t="shared" si="7"/>
        <v>　</v>
      </c>
      <c r="F69" s="89" t="str">
        <f t="shared" si="8"/>
        <v>　</v>
      </c>
    </row>
    <row r="70" spans="1:6" ht="18.75" customHeight="1" x14ac:dyDescent="0.15">
      <c r="A70" s="77" t="str">
        <f t="shared" si="9"/>
        <v/>
      </c>
      <c r="B70" s="89" t="str">
        <f>IFERROR(IFERROR(IF(N70="","",VLOOKUP(N70,大会名・学校名!$H$4:$I$36,2,FALSE)),MID(N70,SEARCH("立",N70)+1,LEN(N70)-SEARCH("立",N70))),N70)</f>
        <v/>
      </c>
      <c r="C70" s="93">
        <f t="shared" si="5"/>
        <v>0</v>
      </c>
      <c r="D70" s="93">
        <f t="shared" si="6"/>
        <v>0</v>
      </c>
      <c r="E70" s="89" t="str">
        <f t="shared" si="7"/>
        <v>　</v>
      </c>
      <c r="F70" s="89" t="str">
        <f t="shared" si="8"/>
        <v>　</v>
      </c>
    </row>
    <row r="71" spans="1:6" ht="18.75" customHeight="1" x14ac:dyDescent="0.15">
      <c r="A71" s="77" t="str">
        <f t="shared" si="9"/>
        <v/>
      </c>
      <c r="B71" s="89" t="str">
        <f>IFERROR(IFERROR(IF(N71="","",VLOOKUP(N71,大会名・学校名!$H$4:$I$36,2,FALSE)),MID(N71,SEARCH("立",N71)+1,LEN(N71)-SEARCH("立",N71))),N71)</f>
        <v/>
      </c>
      <c r="C71" s="93">
        <f t="shared" si="5"/>
        <v>0</v>
      </c>
      <c r="D71" s="93">
        <f t="shared" si="6"/>
        <v>0</v>
      </c>
      <c r="E71" s="89" t="str">
        <f t="shared" si="7"/>
        <v>　</v>
      </c>
      <c r="F71" s="89" t="str">
        <f t="shared" si="8"/>
        <v>　</v>
      </c>
    </row>
    <row r="72" spans="1:6" ht="18.75" customHeight="1" x14ac:dyDescent="0.15">
      <c r="A72" s="77" t="str">
        <f t="shared" si="9"/>
        <v/>
      </c>
      <c r="B72" s="89" t="str">
        <f>IFERROR(IFERROR(IF(N72="","",VLOOKUP(N72,大会名・学校名!$H$4:$I$36,2,FALSE)),MID(N72,SEARCH("立",N72)+1,LEN(N72)-SEARCH("立",N72))),N72)</f>
        <v/>
      </c>
      <c r="C72" s="93">
        <f t="shared" si="5"/>
        <v>0</v>
      </c>
      <c r="D72" s="93">
        <f t="shared" si="6"/>
        <v>0</v>
      </c>
      <c r="E72" s="89" t="str">
        <f t="shared" si="7"/>
        <v>　</v>
      </c>
      <c r="F72" s="89" t="str">
        <f t="shared" si="8"/>
        <v>　</v>
      </c>
    </row>
    <row r="73" spans="1:6" ht="18.75" customHeight="1" x14ac:dyDescent="0.15">
      <c r="A73" s="77" t="str">
        <f t="shared" si="9"/>
        <v/>
      </c>
      <c r="B73" s="89" t="str">
        <f>IFERROR(IFERROR(IF(N73="","",VLOOKUP(N73,大会名・学校名!$H$4:$I$36,2,FALSE)),MID(N73,SEARCH("立",N73)+1,LEN(N73)-SEARCH("立",N73))),N73)</f>
        <v/>
      </c>
      <c r="C73" s="93">
        <f t="shared" si="5"/>
        <v>0</v>
      </c>
      <c r="D73" s="93">
        <f t="shared" si="6"/>
        <v>0</v>
      </c>
      <c r="E73" s="89" t="str">
        <f t="shared" si="7"/>
        <v>　</v>
      </c>
      <c r="F73" s="89" t="str">
        <f t="shared" si="8"/>
        <v>　</v>
      </c>
    </row>
    <row r="74" spans="1:6" ht="18.75" customHeight="1" x14ac:dyDescent="0.15">
      <c r="A74" s="77" t="str">
        <f t="shared" si="9"/>
        <v/>
      </c>
      <c r="B74" s="89" t="str">
        <f>IFERROR(IFERROR(IF(N74="","",VLOOKUP(N74,大会名・学校名!$H$4:$I$36,2,FALSE)),MID(N74,SEARCH("立",N74)+1,LEN(N74)-SEARCH("立",N74))),N74)</f>
        <v/>
      </c>
      <c r="C74" s="93">
        <f t="shared" si="5"/>
        <v>0</v>
      </c>
      <c r="D74" s="93">
        <f t="shared" si="6"/>
        <v>0</v>
      </c>
      <c r="E74" s="89" t="str">
        <f t="shared" si="7"/>
        <v>　</v>
      </c>
      <c r="F74" s="89" t="str">
        <f t="shared" si="8"/>
        <v>　</v>
      </c>
    </row>
    <row r="75" spans="1:6" ht="18.75" customHeight="1" x14ac:dyDescent="0.15">
      <c r="A75" s="77" t="str">
        <f t="shared" si="9"/>
        <v/>
      </c>
      <c r="B75" s="89" t="str">
        <f>IFERROR(IFERROR(IF(N75="","",VLOOKUP(N75,大会名・学校名!$H$4:$I$36,2,FALSE)),MID(N75,SEARCH("立",N75)+1,LEN(N75)-SEARCH("立",N75))),N75)</f>
        <v/>
      </c>
      <c r="C75" s="93">
        <f t="shared" si="5"/>
        <v>0</v>
      </c>
      <c r="D75" s="93">
        <f t="shared" si="6"/>
        <v>0</v>
      </c>
      <c r="E75" s="89" t="str">
        <f t="shared" si="7"/>
        <v>　</v>
      </c>
      <c r="F75" s="89" t="str">
        <f t="shared" si="8"/>
        <v>　</v>
      </c>
    </row>
    <row r="76" spans="1:6" ht="18.75" customHeight="1" x14ac:dyDescent="0.15">
      <c r="A76" s="77" t="str">
        <f t="shared" si="9"/>
        <v/>
      </c>
      <c r="B76" s="89" t="str">
        <f>IFERROR(IFERROR(IF(N76="","",VLOOKUP(N76,大会名・学校名!$H$4:$I$36,2,FALSE)),MID(N76,SEARCH("立",N76)+1,LEN(N76)-SEARCH("立",N76))),N76)</f>
        <v/>
      </c>
      <c r="C76" s="93">
        <f t="shared" si="5"/>
        <v>0</v>
      </c>
      <c r="D76" s="93">
        <f t="shared" si="6"/>
        <v>0</v>
      </c>
      <c r="E76" s="89" t="str">
        <f t="shared" si="7"/>
        <v>　</v>
      </c>
      <c r="F76" s="89" t="str">
        <f t="shared" si="8"/>
        <v>　</v>
      </c>
    </row>
    <row r="77" spans="1:6" ht="18.75" customHeight="1" x14ac:dyDescent="0.15">
      <c r="A77" s="77" t="str">
        <f t="shared" si="9"/>
        <v/>
      </c>
      <c r="B77" s="89" t="str">
        <f>IFERROR(IFERROR(IF(N77="","",VLOOKUP(N77,大会名・学校名!$H$4:$I$36,2,FALSE)),MID(N77,SEARCH("立",N77)+1,LEN(N77)-SEARCH("立",N77))),N77)</f>
        <v/>
      </c>
      <c r="C77" s="93">
        <f t="shared" si="5"/>
        <v>0</v>
      </c>
      <c r="D77" s="93">
        <f t="shared" si="6"/>
        <v>0</v>
      </c>
      <c r="E77" s="89" t="str">
        <f t="shared" si="7"/>
        <v>　</v>
      </c>
      <c r="F77" s="89" t="str">
        <f t="shared" si="8"/>
        <v>　</v>
      </c>
    </row>
    <row r="78" spans="1:6" ht="18.75" customHeight="1" x14ac:dyDescent="0.15">
      <c r="A78" s="77" t="str">
        <f t="shared" si="9"/>
        <v/>
      </c>
      <c r="B78" s="89" t="str">
        <f>IFERROR(IFERROR(IF(N78="","",VLOOKUP(N78,大会名・学校名!$H$4:$I$36,2,FALSE)),MID(N78,SEARCH("立",N78)+1,LEN(N78)-SEARCH("立",N78))),N78)</f>
        <v/>
      </c>
      <c r="C78" s="93">
        <f t="shared" si="5"/>
        <v>0</v>
      </c>
      <c r="D78" s="93">
        <f t="shared" si="6"/>
        <v>0</v>
      </c>
      <c r="E78" s="89" t="str">
        <f t="shared" si="7"/>
        <v>　</v>
      </c>
      <c r="F78" s="89" t="str">
        <f t="shared" si="8"/>
        <v>　</v>
      </c>
    </row>
    <row r="79" spans="1:6" ht="18.75" customHeight="1" x14ac:dyDescent="0.15">
      <c r="A79" s="77" t="str">
        <f t="shared" si="9"/>
        <v/>
      </c>
      <c r="B79" s="89" t="str">
        <f>IFERROR(IFERROR(IF(N79="","",VLOOKUP(N79,大会名・学校名!$H$4:$I$36,2,FALSE)),MID(N79,SEARCH("立",N79)+1,LEN(N79)-SEARCH("立",N79))),N79)</f>
        <v/>
      </c>
      <c r="C79" s="93">
        <f t="shared" si="5"/>
        <v>0</v>
      </c>
      <c r="D79" s="93">
        <f t="shared" si="6"/>
        <v>0</v>
      </c>
      <c r="E79" s="89" t="str">
        <f t="shared" si="7"/>
        <v>　</v>
      </c>
      <c r="F79" s="89" t="str">
        <f t="shared" si="8"/>
        <v>　</v>
      </c>
    </row>
    <row r="80" spans="1:6" ht="18.75" customHeight="1" x14ac:dyDescent="0.15">
      <c r="A80" s="77" t="str">
        <f t="shared" si="9"/>
        <v/>
      </c>
      <c r="B80" s="89" t="str">
        <f>IFERROR(IFERROR(IF(N80="","",VLOOKUP(N80,大会名・学校名!$H$4:$I$36,2,FALSE)),MID(N80,SEARCH("立",N80)+1,LEN(N80)-SEARCH("立",N80))),N80)</f>
        <v/>
      </c>
      <c r="C80" s="93">
        <f t="shared" si="5"/>
        <v>0</v>
      </c>
      <c r="D80" s="93">
        <f t="shared" si="6"/>
        <v>0</v>
      </c>
      <c r="E80" s="89" t="str">
        <f t="shared" si="7"/>
        <v>　</v>
      </c>
      <c r="F80" s="89" t="str">
        <f t="shared" si="8"/>
        <v>　</v>
      </c>
    </row>
    <row r="81" spans="1:6" ht="18.75" customHeight="1" x14ac:dyDescent="0.15">
      <c r="A81" s="77" t="str">
        <f t="shared" si="9"/>
        <v/>
      </c>
      <c r="B81" s="89" t="str">
        <f>IFERROR(IFERROR(IF(N81="","",VLOOKUP(N81,大会名・学校名!$H$4:$I$36,2,FALSE)),MID(N81,SEARCH("立",N81)+1,LEN(N81)-SEARCH("立",N81))),N81)</f>
        <v/>
      </c>
      <c r="C81" s="93">
        <f t="shared" si="5"/>
        <v>0</v>
      </c>
      <c r="D81" s="93">
        <f t="shared" si="6"/>
        <v>0</v>
      </c>
      <c r="E81" s="89" t="str">
        <f t="shared" si="7"/>
        <v>　</v>
      </c>
      <c r="F81" s="89" t="str">
        <f t="shared" si="8"/>
        <v>　</v>
      </c>
    </row>
    <row r="82" spans="1:6" ht="18.75" customHeight="1" x14ac:dyDescent="0.15">
      <c r="A82" s="77" t="str">
        <f t="shared" si="9"/>
        <v/>
      </c>
      <c r="B82" s="89" t="str">
        <f>IFERROR(IFERROR(IF(N82="","",VLOOKUP(N82,大会名・学校名!$H$4:$I$36,2,FALSE)),MID(N82,SEARCH("立",N82)+1,LEN(N82)-SEARCH("立",N82))),N82)</f>
        <v/>
      </c>
      <c r="C82" s="93">
        <f t="shared" si="5"/>
        <v>0</v>
      </c>
      <c r="D82" s="93">
        <f t="shared" si="6"/>
        <v>0</v>
      </c>
      <c r="E82" s="89" t="str">
        <f t="shared" si="7"/>
        <v>　</v>
      </c>
      <c r="F82" s="89" t="str">
        <f t="shared" si="8"/>
        <v>　</v>
      </c>
    </row>
    <row r="83" spans="1:6" ht="18.75" customHeight="1" x14ac:dyDescent="0.15">
      <c r="A83" s="77" t="str">
        <f t="shared" si="9"/>
        <v/>
      </c>
      <c r="B83" s="89" t="str">
        <f>IFERROR(IFERROR(IF(N83="","",VLOOKUP(N83,大会名・学校名!$H$4:$I$36,2,FALSE)),MID(N83,SEARCH("立",N83)+1,LEN(N83)-SEARCH("立",N83))),N83)</f>
        <v/>
      </c>
      <c r="C83" s="93">
        <f t="shared" ref="C83:C146" si="10">P83</f>
        <v>0</v>
      </c>
      <c r="D83" s="93">
        <f t="shared" ref="D83:D146" si="11">O83</f>
        <v>0</v>
      </c>
      <c r="E83" s="89" t="str">
        <f t="shared" si="7"/>
        <v>　</v>
      </c>
      <c r="F83" s="89" t="str">
        <f t="shared" si="8"/>
        <v>　</v>
      </c>
    </row>
    <row r="84" spans="1:6" ht="18.75" customHeight="1" x14ac:dyDescent="0.15">
      <c r="A84" s="77" t="str">
        <f t="shared" si="9"/>
        <v/>
      </c>
      <c r="B84" s="89" t="str">
        <f>IFERROR(IFERROR(IF(N84="","",VLOOKUP(N84,大会名・学校名!$H$4:$I$36,2,FALSE)),MID(N84,SEARCH("立",N84)+1,LEN(N84)-SEARCH("立",N84))),N84)</f>
        <v/>
      </c>
      <c r="C84" s="93">
        <f t="shared" si="10"/>
        <v>0</v>
      </c>
      <c r="D84" s="93">
        <f t="shared" si="11"/>
        <v>0</v>
      </c>
      <c r="E84" s="89" t="str">
        <f t="shared" si="7"/>
        <v>　</v>
      </c>
      <c r="F84" s="89" t="str">
        <f t="shared" si="8"/>
        <v>　</v>
      </c>
    </row>
    <row r="85" spans="1:6" ht="18.75" customHeight="1" x14ac:dyDescent="0.15">
      <c r="A85" s="77" t="str">
        <f t="shared" si="9"/>
        <v/>
      </c>
      <c r="B85" s="89" t="str">
        <f>IFERROR(IFERROR(IF(N85="","",VLOOKUP(N85,大会名・学校名!$H$4:$I$36,2,FALSE)),MID(N85,SEARCH("立",N85)+1,LEN(N85)-SEARCH("立",N85))),N85)</f>
        <v/>
      </c>
      <c r="C85" s="93">
        <f t="shared" si="10"/>
        <v>0</v>
      </c>
      <c r="D85" s="93">
        <f t="shared" si="11"/>
        <v>0</v>
      </c>
      <c r="E85" s="89" t="str">
        <f t="shared" si="7"/>
        <v>　</v>
      </c>
      <c r="F85" s="89" t="str">
        <f t="shared" si="8"/>
        <v>　</v>
      </c>
    </row>
    <row r="86" spans="1:6" ht="18.75" customHeight="1" x14ac:dyDescent="0.15">
      <c r="A86" s="77" t="str">
        <f t="shared" si="9"/>
        <v/>
      </c>
      <c r="B86" s="89" t="str">
        <f>IFERROR(IFERROR(IF(N86="","",VLOOKUP(N86,大会名・学校名!$H$4:$I$36,2,FALSE)),MID(N86,SEARCH("立",N86)+1,LEN(N86)-SEARCH("立",N86))),N86)</f>
        <v/>
      </c>
      <c r="C86" s="93">
        <f t="shared" si="10"/>
        <v>0</v>
      </c>
      <c r="D86" s="93">
        <f t="shared" si="11"/>
        <v>0</v>
      </c>
      <c r="E86" s="89" t="str">
        <f t="shared" si="7"/>
        <v>　</v>
      </c>
      <c r="F86" s="89" t="str">
        <f t="shared" si="8"/>
        <v>　</v>
      </c>
    </row>
    <row r="87" spans="1:6" ht="18.75" customHeight="1" x14ac:dyDescent="0.15">
      <c r="A87" s="77" t="str">
        <f t="shared" si="9"/>
        <v/>
      </c>
      <c r="B87" s="89" t="str">
        <f>IFERROR(IFERROR(IF(N87="","",VLOOKUP(N87,大会名・学校名!$H$4:$I$36,2,FALSE)),MID(N87,SEARCH("立",N87)+1,LEN(N87)-SEARCH("立",N87))),N87)</f>
        <v/>
      </c>
      <c r="C87" s="93">
        <f t="shared" si="10"/>
        <v>0</v>
      </c>
      <c r="D87" s="93">
        <f t="shared" si="11"/>
        <v>0</v>
      </c>
      <c r="E87" s="89" t="str">
        <f t="shared" si="7"/>
        <v>　</v>
      </c>
      <c r="F87" s="89" t="str">
        <f t="shared" si="8"/>
        <v>　</v>
      </c>
    </row>
    <row r="88" spans="1:6" ht="18.75" customHeight="1" x14ac:dyDescent="0.15">
      <c r="A88" s="77" t="str">
        <f t="shared" si="9"/>
        <v/>
      </c>
      <c r="B88" s="89" t="str">
        <f>IFERROR(IFERROR(IF(N88="","",VLOOKUP(N88,大会名・学校名!$H$4:$I$36,2,FALSE)),MID(N88,SEARCH("立",N88)+1,LEN(N88)-SEARCH("立",N88))),N88)</f>
        <v/>
      </c>
      <c r="C88" s="93">
        <f t="shared" si="10"/>
        <v>0</v>
      </c>
      <c r="D88" s="93">
        <f t="shared" si="11"/>
        <v>0</v>
      </c>
      <c r="E88" s="89" t="str">
        <f t="shared" si="7"/>
        <v>　</v>
      </c>
      <c r="F88" s="89" t="str">
        <f t="shared" si="8"/>
        <v>　</v>
      </c>
    </row>
    <row r="89" spans="1:6" ht="18.75" customHeight="1" x14ac:dyDescent="0.15">
      <c r="A89" s="77" t="str">
        <f t="shared" si="9"/>
        <v/>
      </c>
      <c r="B89" s="89" t="str">
        <f>IFERROR(IFERROR(IF(N89="","",VLOOKUP(N89,大会名・学校名!$H$4:$I$36,2,FALSE)),MID(N89,SEARCH("立",N89)+1,LEN(N89)-SEARCH("立",N89))),N89)</f>
        <v/>
      </c>
      <c r="C89" s="93">
        <f t="shared" si="10"/>
        <v>0</v>
      </c>
      <c r="D89" s="93">
        <f t="shared" si="11"/>
        <v>0</v>
      </c>
      <c r="E89" s="89" t="str">
        <f t="shared" si="7"/>
        <v>　</v>
      </c>
      <c r="F89" s="89" t="str">
        <f t="shared" si="8"/>
        <v>　</v>
      </c>
    </row>
    <row r="90" spans="1:6" ht="18.75" customHeight="1" x14ac:dyDescent="0.15">
      <c r="A90" s="77" t="str">
        <f t="shared" si="9"/>
        <v/>
      </c>
      <c r="B90" s="89" t="str">
        <f>IFERROR(IFERROR(IF(N90="","",VLOOKUP(N90,大会名・学校名!$H$4:$I$36,2,FALSE)),MID(N90,SEARCH("立",N90)+1,LEN(N90)-SEARCH("立",N90))),N90)</f>
        <v/>
      </c>
      <c r="C90" s="93">
        <f t="shared" si="10"/>
        <v>0</v>
      </c>
      <c r="D90" s="93">
        <f t="shared" si="11"/>
        <v>0</v>
      </c>
      <c r="E90" s="89" t="str">
        <f t="shared" si="7"/>
        <v>　</v>
      </c>
      <c r="F90" s="89" t="str">
        <f t="shared" si="8"/>
        <v>　</v>
      </c>
    </row>
    <row r="91" spans="1:6" ht="18.75" customHeight="1" x14ac:dyDescent="0.15">
      <c r="A91" s="77" t="str">
        <f t="shared" si="9"/>
        <v/>
      </c>
      <c r="B91" s="89" t="str">
        <f>IFERROR(IFERROR(IF(N91="","",VLOOKUP(N91,大会名・学校名!$H$4:$I$36,2,FALSE)),MID(N91,SEARCH("立",N91)+1,LEN(N91)-SEARCH("立",N91))),N91)</f>
        <v/>
      </c>
      <c r="C91" s="93">
        <f t="shared" si="10"/>
        <v>0</v>
      </c>
      <c r="D91" s="93">
        <f t="shared" si="11"/>
        <v>0</v>
      </c>
      <c r="E91" s="89" t="str">
        <f t="shared" si="7"/>
        <v>　</v>
      </c>
      <c r="F91" s="89" t="str">
        <f t="shared" si="8"/>
        <v>　</v>
      </c>
    </row>
    <row r="92" spans="1:6" ht="18.75" customHeight="1" x14ac:dyDescent="0.15">
      <c r="A92" s="77" t="str">
        <f t="shared" si="9"/>
        <v/>
      </c>
      <c r="B92" s="89" t="str">
        <f>IFERROR(IFERROR(IF(N92="","",VLOOKUP(N92,大会名・学校名!$H$4:$I$36,2,FALSE)),MID(N92,SEARCH("立",N92)+1,LEN(N92)-SEARCH("立",N92))),N92)</f>
        <v/>
      </c>
      <c r="C92" s="93">
        <f t="shared" si="10"/>
        <v>0</v>
      </c>
      <c r="D92" s="93">
        <f t="shared" si="11"/>
        <v>0</v>
      </c>
      <c r="E92" s="89" t="str">
        <f t="shared" si="7"/>
        <v>　</v>
      </c>
      <c r="F92" s="89" t="str">
        <f t="shared" si="8"/>
        <v>　</v>
      </c>
    </row>
    <row r="93" spans="1:6" ht="18.75" customHeight="1" x14ac:dyDescent="0.15">
      <c r="A93" s="77" t="str">
        <f t="shared" si="9"/>
        <v/>
      </c>
      <c r="B93" s="89" t="str">
        <f>IFERROR(IFERROR(IF(N93="","",VLOOKUP(N93,大会名・学校名!$H$4:$I$36,2,FALSE)),MID(N93,SEARCH("立",N93)+1,LEN(N93)-SEARCH("立",N93))),N93)</f>
        <v/>
      </c>
      <c r="C93" s="93">
        <f t="shared" si="10"/>
        <v>0</v>
      </c>
      <c r="D93" s="93">
        <f t="shared" si="11"/>
        <v>0</v>
      </c>
      <c r="E93" s="89" t="str">
        <f t="shared" si="7"/>
        <v>　</v>
      </c>
      <c r="F93" s="89" t="str">
        <f t="shared" si="8"/>
        <v>　</v>
      </c>
    </row>
    <row r="94" spans="1:6" ht="18.75" customHeight="1" x14ac:dyDescent="0.15">
      <c r="A94" s="77" t="str">
        <f t="shared" si="9"/>
        <v/>
      </c>
      <c r="B94" s="89" t="str">
        <f>IFERROR(IFERROR(IF(N94="","",VLOOKUP(N94,大会名・学校名!$H$4:$I$36,2,FALSE)),MID(N94,SEARCH("立",N94)+1,LEN(N94)-SEARCH("立",N94))),N94)</f>
        <v/>
      </c>
      <c r="C94" s="93">
        <f t="shared" si="10"/>
        <v>0</v>
      </c>
      <c r="D94" s="93">
        <f t="shared" si="11"/>
        <v>0</v>
      </c>
      <c r="E94" s="89" t="str">
        <f t="shared" si="7"/>
        <v>　</v>
      </c>
      <c r="F94" s="89" t="str">
        <f t="shared" si="8"/>
        <v>　</v>
      </c>
    </row>
    <row r="95" spans="1:6" ht="18.75" customHeight="1" x14ac:dyDescent="0.15">
      <c r="A95" s="77" t="str">
        <f t="shared" si="9"/>
        <v/>
      </c>
      <c r="B95" s="89" t="str">
        <f>IFERROR(IFERROR(IF(N95="","",VLOOKUP(N95,大会名・学校名!$H$4:$I$36,2,FALSE)),MID(N95,SEARCH("立",N95)+1,LEN(N95)-SEARCH("立",N95))),N95)</f>
        <v/>
      </c>
      <c r="C95" s="93">
        <f t="shared" si="10"/>
        <v>0</v>
      </c>
      <c r="D95" s="93">
        <f t="shared" si="11"/>
        <v>0</v>
      </c>
      <c r="E95" s="89" t="str">
        <f t="shared" si="7"/>
        <v>　</v>
      </c>
      <c r="F95" s="89" t="str">
        <f t="shared" si="8"/>
        <v>　</v>
      </c>
    </row>
    <row r="96" spans="1:6" ht="18.75" customHeight="1" x14ac:dyDescent="0.15">
      <c r="A96" s="77" t="str">
        <f t="shared" si="9"/>
        <v/>
      </c>
      <c r="B96" s="89" t="str">
        <f>IFERROR(IFERROR(IF(N96="","",VLOOKUP(N96,大会名・学校名!$H$4:$I$36,2,FALSE)),MID(N96,SEARCH("立",N96)+1,LEN(N96)-SEARCH("立",N96))),N96)</f>
        <v/>
      </c>
      <c r="C96" s="93">
        <f t="shared" si="10"/>
        <v>0</v>
      </c>
      <c r="D96" s="93">
        <f t="shared" si="11"/>
        <v>0</v>
      </c>
      <c r="E96" s="89" t="str">
        <f t="shared" si="7"/>
        <v>　</v>
      </c>
      <c r="F96" s="89" t="str">
        <f t="shared" si="8"/>
        <v>　</v>
      </c>
    </row>
    <row r="97" spans="1:16" ht="18.75" customHeight="1" x14ac:dyDescent="0.15">
      <c r="A97" s="77" t="str">
        <f t="shared" si="9"/>
        <v/>
      </c>
      <c r="B97" s="89" t="str">
        <f>IFERROR(IFERROR(IF(N97="","",VLOOKUP(N97,大会名・学校名!$H$4:$I$36,2,FALSE)),MID(N97,SEARCH("立",N97)+1,LEN(N97)-SEARCH("立",N97))),N97)</f>
        <v/>
      </c>
      <c r="C97" s="93">
        <f t="shared" si="10"/>
        <v>0</v>
      </c>
      <c r="D97" s="93">
        <f t="shared" si="11"/>
        <v>0</v>
      </c>
      <c r="E97" s="89" t="str">
        <f t="shared" si="7"/>
        <v>　</v>
      </c>
      <c r="F97" s="89" t="str">
        <f t="shared" si="8"/>
        <v>　</v>
      </c>
    </row>
    <row r="98" spans="1:16" ht="18.75" customHeight="1" x14ac:dyDescent="0.15">
      <c r="A98" s="77" t="str">
        <f t="shared" si="9"/>
        <v/>
      </c>
      <c r="B98" s="89" t="str">
        <f>IFERROR(IFERROR(IF(N98="","",VLOOKUP(N98,大会名・学校名!$H$4:$I$36,2,FALSE)),MID(N98,SEARCH("立",N98)+1,LEN(N98)-SEARCH("立",N98))),N98)</f>
        <v/>
      </c>
      <c r="C98" s="93">
        <f t="shared" si="10"/>
        <v>0</v>
      </c>
      <c r="D98" s="93">
        <f t="shared" si="11"/>
        <v>0</v>
      </c>
      <c r="E98" s="89" t="str">
        <f t="shared" si="7"/>
        <v>　</v>
      </c>
      <c r="F98" s="89" t="str">
        <f t="shared" si="8"/>
        <v>　</v>
      </c>
    </row>
    <row r="99" spans="1:16" ht="18.75" customHeight="1" x14ac:dyDescent="0.15">
      <c r="A99" s="77" t="str">
        <f t="shared" si="9"/>
        <v/>
      </c>
      <c r="B99" s="89" t="str">
        <f>IFERROR(IFERROR(IF(N99="","",VLOOKUP(N99,大会名・学校名!$H$4:$I$36,2,FALSE)),MID(N99,SEARCH("立",N99)+1,LEN(N99)-SEARCH("立",N99))),N99)</f>
        <v/>
      </c>
      <c r="C99" s="93">
        <f t="shared" si="10"/>
        <v>0</v>
      </c>
      <c r="D99" s="93">
        <f t="shared" si="11"/>
        <v>0</v>
      </c>
      <c r="E99" s="89" t="str">
        <f t="shared" si="7"/>
        <v>　</v>
      </c>
      <c r="F99" s="89" t="str">
        <f t="shared" si="8"/>
        <v>　</v>
      </c>
    </row>
    <row r="100" spans="1:16" ht="18.75" customHeight="1" x14ac:dyDescent="0.15">
      <c r="A100" s="77" t="str">
        <f t="shared" si="9"/>
        <v/>
      </c>
      <c r="B100" s="89" t="str">
        <f>IFERROR(IFERROR(IF(N100="","",VLOOKUP(N100,大会名・学校名!$H$4:$I$36,2,FALSE)),MID(N100,SEARCH("立",N100)+1,LEN(N100)-SEARCH("立",N100))),N100)</f>
        <v/>
      </c>
      <c r="C100" s="93">
        <f t="shared" si="10"/>
        <v>0</v>
      </c>
      <c r="D100" s="93">
        <f t="shared" si="11"/>
        <v>0</v>
      </c>
      <c r="E100" s="89" t="str">
        <f t="shared" si="7"/>
        <v>　</v>
      </c>
      <c r="F100" s="89" t="str">
        <f t="shared" si="8"/>
        <v>　</v>
      </c>
    </row>
    <row r="101" spans="1:16" ht="18.75" customHeight="1" x14ac:dyDescent="0.15">
      <c r="A101" s="77" t="str">
        <f t="shared" si="9"/>
        <v/>
      </c>
      <c r="B101" s="89" t="str">
        <f>IFERROR(IFERROR(IF(N101="","",VLOOKUP(N101,大会名・学校名!$H$4:$I$36,2,FALSE)),MID(N101,SEARCH("立",N101)+1,LEN(N101)-SEARCH("立",N101))),N101)</f>
        <v/>
      </c>
      <c r="C101" s="93">
        <f t="shared" si="10"/>
        <v>0</v>
      </c>
      <c r="D101" s="93">
        <f t="shared" si="11"/>
        <v>0</v>
      </c>
      <c r="E101" s="89" t="str">
        <f t="shared" si="7"/>
        <v>　</v>
      </c>
      <c r="F101" s="89" t="str">
        <f t="shared" si="8"/>
        <v>　</v>
      </c>
    </row>
    <row r="102" spans="1:16" ht="18.75" customHeight="1" x14ac:dyDescent="0.15">
      <c r="A102" s="197">
        <v>101</v>
      </c>
      <c r="B102" s="198" t="str">
        <f>IFERROR(IFERROR(IF(N102="","",VLOOKUP(N102,大会名・学校名!$H$4:$I$36,2,FALSE)),MID(N102,SEARCH("立",N102)+1,LEN(N102)-SEARCH("立",N102))),N102)</f>
        <v>四日市メリノール学院中学校</v>
      </c>
      <c r="C102" s="199" t="str">
        <f t="shared" si="10"/>
        <v>女</v>
      </c>
      <c r="D102" s="199" t="str">
        <f t="shared" si="11"/>
        <v>③</v>
      </c>
      <c r="E102" s="198" t="str">
        <f t="shared" si="7"/>
        <v>井上　ひなた</v>
      </c>
      <c r="F102" s="198" t="str">
        <f t="shared" si="8"/>
        <v>いのうえ　ひなた</v>
      </c>
      <c r="H102" s="3" t="s">
        <v>453</v>
      </c>
      <c r="I102" s="3" t="s">
        <v>454</v>
      </c>
      <c r="J102" s="3" t="s">
        <v>455</v>
      </c>
      <c r="K102" s="3" t="s">
        <v>325</v>
      </c>
      <c r="L102" s="95">
        <v>38733</v>
      </c>
      <c r="M102" s="3" t="s">
        <v>251</v>
      </c>
      <c r="N102" s="3" t="s">
        <v>589</v>
      </c>
      <c r="O102" s="3" t="s">
        <v>85</v>
      </c>
      <c r="P102" s="3" t="s">
        <v>7</v>
      </c>
    </row>
    <row r="103" spans="1:16" ht="18.75" customHeight="1" x14ac:dyDescent="0.15">
      <c r="A103" s="197">
        <f t="shared" si="9"/>
        <v>102</v>
      </c>
      <c r="B103" s="198" t="str">
        <f>IFERROR(IFERROR(IF(N103="","",VLOOKUP(N103,大会名・学校名!$H$4:$I$36,2,FALSE)),MID(N103,SEARCH("立",N103)+1,LEN(N103)-SEARCH("立",N103))),N103)</f>
        <v>四日市メリノール学院中学校</v>
      </c>
      <c r="C103" s="199" t="str">
        <f t="shared" si="10"/>
        <v>女</v>
      </c>
      <c r="D103" s="199" t="str">
        <f t="shared" si="11"/>
        <v>③</v>
      </c>
      <c r="E103" s="198" t="str">
        <f t="shared" si="7"/>
        <v>柳瀬　妃七子</v>
      </c>
      <c r="F103" s="198" t="str">
        <f t="shared" si="8"/>
        <v>やなせ　ひなこ</v>
      </c>
      <c r="H103" s="3" t="s">
        <v>456</v>
      </c>
      <c r="I103" s="3" t="s">
        <v>457</v>
      </c>
      <c r="J103" s="3" t="s">
        <v>458</v>
      </c>
      <c r="K103" s="3" t="s">
        <v>459</v>
      </c>
      <c r="L103" s="95">
        <v>38498</v>
      </c>
      <c r="M103" s="3" t="s">
        <v>251</v>
      </c>
      <c r="N103" s="3" t="s">
        <v>589</v>
      </c>
      <c r="O103" s="3" t="s">
        <v>85</v>
      </c>
      <c r="P103" s="3" t="s">
        <v>7</v>
      </c>
    </row>
    <row r="104" spans="1:16" ht="18.75" customHeight="1" x14ac:dyDescent="0.15">
      <c r="A104" s="197">
        <f t="shared" si="9"/>
        <v>103</v>
      </c>
      <c r="B104" s="198" t="str">
        <f>IFERROR(IFERROR(IF(N104="","",VLOOKUP(N104,大会名・学校名!$H$4:$I$36,2,FALSE)),MID(N104,SEARCH("立",N104)+1,LEN(N104)-SEARCH("立",N104))),N104)</f>
        <v>四日市メリノール学院中学校</v>
      </c>
      <c r="C104" s="199" t="str">
        <f t="shared" si="10"/>
        <v>女</v>
      </c>
      <c r="D104" s="199" t="str">
        <f t="shared" si="11"/>
        <v>①</v>
      </c>
      <c r="E104" s="198" t="str">
        <f t="shared" si="7"/>
        <v>井上　姫花</v>
      </c>
      <c r="F104" s="198" t="str">
        <f t="shared" si="8"/>
        <v>いのうえ　ひな</v>
      </c>
      <c r="H104" s="3" t="s">
        <v>453</v>
      </c>
      <c r="I104" s="3" t="s">
        <v>460</v>
      </c>
      <c r="J104" s="3" t="s">
        <v>455</v>
      </c>
      <c r="K104" s="3" t="s">
        <v>264</v>
      </c>
      <c r="L104" s="95">
        <v>39445</v>
      </c>
      <c r="M104" s="3" t="s">
        <v>251</v>
      </c>
      <c r="N104" s="3" t="s">
        <v>589</v>
      </c>
      <c r="O104" s="3" t="s">
        <v>146</v>
      </c>
      <c r="P104" s="3" t="s">
        <v>7</v>
      </c>
    </row>
    <row r="105" spans="1:16" ht="18.75" customHeight="1" x14ac:dyDescent="0.15">
      <c r="A105" s="197">
        <f t="shared" si="9"/>
        <v>104</v>
      </c>
      <c r="B105" s="198" t="str">
        <f>IFERROR(IFERROR(IF(N105="","",VLOOKUP(N105,大会名・学校名!$H$4:$I$36,2,FALSE)),MID(N105,SEARCH("立",N105)+1,LEN(N105)-SEARCH("立",N105))),N105)</f>
        <v>桜丘中学校</v>
      </c>
      <c r="C105" s="199" t="str">
        <f t="shared" si="10"/>
        <v>男</v>
      </c>
      <c r="D105" s="199" t="str">
        <f t="shared" si="11"/>
        <v>①</v>
      </c>
      <c r="E105" s="198" t="str">
        <f t="shared" si="7"/>
        <v>櫻井　唯人</v>
      </c>
      <c r="F105" s="198" t="str">
        <f t="shared" si="8"/>
        <v>さくらい　ゆいと</v>
      </c>
      <c r="H105" s="3" t="s">
        <v>461</v>
      </c>
      <c r="I105" s="3" t="s">
        <v>462</v>
      </c>
      <c r="J105" s="3" t="s">
        <v>463</v>
      </c>
      <c r="K105" s="3" t="s">
        <v>464</v>
      </c>
      <c r="L105" s="95">
        <v>39245</v>
      </c>
      <c r="M105" s="3" t="s">
        <v>251</v>
      </c>
      <c r="N105" s="3" t="s">
        <v>474</v>
      </c>
      <c r="O105" s="3" t="s">
        <v>146</v>
      </c>
      <c r="P105" s="3" t="s">
        <v>8</v>
      </c>
    </row>
    <row r="106" spans="1:16" ht="18.75" customHeight="1" x14ac:dyDescent="0.15">
      <c r="A106" s="197">
        <f t="shared" si="9"/>
        <v>105</v>
      </c>
      <c r="B106" s="198" t="str">
        <f>IFERROR(IFERROR(IF(N106="","",VLOOKUP(N106,大会名・学校名!$H$4:$I$36,2,FALSE)),MID(N106,SEARCH("立",N106)+1,LEN(N106)-SEARCH("立",N106))),N106)</f>
        <v>桜丘中学校</v>
      </c>
      <c r="C106" s="199" t="str">
        <f t="shared" si="10"/>
        <v>男</v>
      </c>
      <c r="D106" s="199" t="str">
        <f t="shared" si="11"/>
        <v>①</v>
      </c>
      <c r="E106" s="198" t="str">
        <f t="shared" si="7"/>
        <v>園田　宜弘</v>
      </c>
      <c r="F106" s="198" t="str">
        <f t="shared" si="8"/>
        <v>そのだ　よしひろ</v>
      </c>
      <c r="H106" s="3" t="s">
        <v>465</v>
      </c>
      <c r="I106" s="3" t="s">
        <v>466</v>
      </c>
      <c r="J106" s="3" t="s">
        <v>467</v>
      </c>
      <c r="K106" s="3" t="s">
        <v>468</v>
      </c>
      <c r="L106" s="95">
        <v>39200</v>
      </c>
      <c r="M106" s="3" t="s">
        <v>251</v>
      </c>
      <c r="N106" s="3" t="s">
        <v>474</v>
      </c>
      <c r="O106" s="3" t="s">
        <v>146</v>
      </c>
      <c r="P106" s="3" t="s">
        <v>8</v>
      </c>
    </row>
    <row r="107" spans="1:16" ht="18.75" customHeight="1" x14ac:dyDescent="0.15">
      <c r="A107" s="197">
        <f t="shared" si="9"/>
        <v>106</v>
      </c>
      <c r="B107" s="198" t="str">
        <f>IFERROR(IFERROR(IF(N107="","",VLOOKUP(N107,大会名・学校名!$H$4:$I$36,2,FALSE)),MID(N107,SEARCH("立",N107)+1,LEN(N107)-SEARCH("立",N107))),N107)</f>
        <v>桜丘中学校</v>
      </c>
      <c r="C107" s="199" t="str">
        <f t="shared" si="10"/>
        <v>男</v>
      </c>
      <c r="D107" s="199" t="str">
        <f t="shared" si="11"/>
        <v>①</v>
      </c>
      <c r="E107" s="198" t="str">
        <f t="shared" si="7"/>
        <v>武末　昂樹</v>
      </c>
      <c r="F107" s="198" t="str">
        <f t="shared" si="8"/>
        <v>たけすえ　こうき</v>
      </c>
      <c r="H107" s="3" t="s">
        <v>469</v>
      </c>
      <c r="I107" s="3" t="s">
        <v>470</v>
      </c>
      <c r="J107" s="3" t="s">
        <v>471</v>
      </c>
      <c r="K107" s="3" t="s">
        <v>328</v>
      </c>
      <c r="L107" s="95">
        <v>39412</v>
      </c>
      <c r="M107" s="3" t="s">
        <v>251</v>
      </c>
      <c r="N107" s="3" t="s">
        <v>474</v>
      </c>
      <c r="O107" s="3" t="s">
        <v>146</v>
      </c>
      <c r="P107" s="3" t="s">
        <v>8</v>
      </c>
    </row>
    <row r="108" spans="1:16" ht="18.75" customHeight="1" x14ac:dyDescent="0.15">
      <c r="A108" s="197">
        <f t="shared" si="9"/>
        <v>107</v>
      </c>
      <c r="B108" s="198" t="str">
        <f>IFERROR(IFERROR(IF(N108="","",VLOOKUP(N108,大会名・学校名!$H$4:$I$36,2,FALSE)),MID(N108,SEARCH("立",N108)+1,LEN(N108)-SEARCH("立",N108))),N108)</f>
        <v>桜丘中学校</v>
      </c>
      <c r="C108" s="199" t="str">
        <f t="shared" si="10"/>
        <v>男</v>
      </c>
      <c r="D108" s="199" t="str">
        <f t="shared" si="11"/>
        <v>①</v>
      </c>
      <c r="E108" s="198" t="str">
        <f t="shared" si="7"/>
        <v>山田　和德</v>
      </c>
      <c r="F108" s="198" t="str">
        <f t="shared" si="8"/>
        <v>やまだ　よしのり</v>
      </c>
      <c r="H108" s="3" t="s">
        <v>418</v>
      </c>
      <c r="I108" s="3" t="s">
        <v>472</v>
      </c>
      <c r="J108" s="3" t="s">
        <v>370</v>
      </c>
      <c r="K108" s="3" t="s">
        <v>473</v>
      </c>
      <c r="L108" s="95">
        <v>39499</v>
      </c>
      <c r="M108" s="3" t="s">
        <v>251</v>
      </c>
      <c r="N108" s="3" t="s">
        <v>474</v>
      </c>
      <c r="O108" s="3" t="s">
        <v>146</v>
      </c>
      <c r="P108" s="3" t="s">
        <v>8</v>
      </c>
    </row>
    <row r="109" spans="1:16" ht="18.75" customHeight="1" x14ac:dyDescent="0.15">
      <c r="A109" s="197">
        <f t="shared" si="9"/>
        <v>108</v>
      </c>
      <c r="B109" s="198" t="str">
        <f>IFERROR(IFERROR(IF(N109="","",VLOOKUP(N109,大会名・学校名!$H$4:$I$36,2,FALSE)),MID(N109,SEARCH("立",N109)+1,LEN(N109)-SEARCH("立",N109))),N109)</f>
        <v>木曽岬中学校</v>
      </c>
      <c r="C109" s="199" t="str">
        <f t="shared" si="10"/>
        <v>男</v>
      </c>
      <c r="D109" s="199" t="str">
        <f t="shared" si="11"/>
        <v>③</v>
      </c>
      <c r="E109" s="198" t="str">
        <f t="shared" si="7"/>
        <v>服部　世空</v>
      </c>
      <c r="F109" s="198" t="str">
        <f t="shared" si="8"/>
        <v>はっとり　そら</v>
      </c>
      <c r="H109" s="3" t="s">
        <v>475</v>
      </c>
      <c r="I109" s="3" t="s">
        <v>476</v>
      </c>
      <c r="J109" s="3" t="s">
        <v>477</v>
      </c>
      <c r="K109" s="3" t="s">
        <v>478</v>
      </c>
      <c r="L109" s="95">
        <v>38569</v>
      </c>
      <c r="M109" s="3" t="s">
        <v>251</v>
      </c>
      <c r="N109" s="3" t="s">
        <v>479</v>
      </c>
      <c r="O109" s="3" t="s">
        <v>85</v>
      </c>
      <c r="P109" s="3" t="s">
        <v>8</v>
      </c>
    </row>
    <row r="110" spans="1:16" ht="18.75" customHeight="1" x14ac:dyDescent="0.15">
      <c r="A110" s="197">
        <f t="shared" si="9"/>
        <v>109</v>
      </c>
      <c r="B110" s="198" t="str">
        <f>IFERROR(IFERROR(IF(N110="","",VLOOKUP(N110,大会名・学校名!$H$4:$I$36,2,FALSE)),MID(N110,SEARCH("立",N110)+1,LEN(N110)-SEARCH("立",N110))),N110)</f>
        <v>三重中学校</v>
      </c>
      <c r="C110" s="199" t="str">
        <f t="shared" si="10"/>
        <v>男</v>
      </c>
      <c r="D110" s="199" t="str">
        <f t="shared" si="11"/>
        <v>②</v>
      </c>
      <c r="E110" s="198" t="str">
        <f t="shared" si="7"/>
        <v>家崎　日向</v>
      </c>
      <c r="F110" s="198" t="str">
        <f t="shared" si="8"/>
        <v>いえざき　ひなた</v>
      </c>
      <c r="H110" s="3" t="s">
        <v>480</v>
      </c>
      <c r="I110" s="3" t="s">
        <v>481</v>
      </c>
      <c r="J110" s="3" t="s">
        <v>482</v>
      </c>
      <c r="K110" s="3" t="s">
        <v>325</v>
      </c>
      <c r="L110" s="95">
        <v>38982</v>
      </c>
      <c r="M110" s="3" t="s">
        <v>251</v>
      </c>
      <c r="N110" s="3" t="s">
        <v>483</v>
      </c>
      <c r="O110" s="3" t="s">
        <v>86</v>
      </c>
      <c r="P110" s="3" t="s">
        <v>8</v>
      </c>
    </row>
    <row r="111" spans="1:16" ht="18.75" customHeight="1" x14ac:dyDescent="0.15">
      <c r="A111" s="197">
        <f t="shared" si="9"/>
        <v>110</v>
      </c>
      <c r="B111" s="198" t="str">
        <f>IFERROR(IFERROR(IF(N111="","",VLOOKUP(N111,大会名・学校名!$H$4:$I$36,2,FALSE)),MID(N111,SEARCH("立",N111)+1,LEN(N111)-SEARCH("立",N111))),N111)</f>
        <v>南が丘中学校</v>
      </c>
      <c r="C111" s="199" t="str">
        <f t="shared" si="10"/>
        <v>男</v>
      </c>
      <c r="D111" s="199" t="str">
        <f t="shared" si="11"/>
        <v>②</v>
      </c>
      <c r="E111" s="198" t="str">
        <f t="shared" si="7"/>
        <v>橋本　拓英</v>
      </c>
      <c r="F111" s="198" t="str">
        <f t="shared" si="8"/>
        <v>はしもと　たくえい</v>
      </c>
      <c r="H111" s="3" t="s">
        <v>484</v>
      </c>
      <c r="I111" s="3" t="s">
        <v>485</v>
      </c>
      <c r="J111" s="3" t="s">
        <v>486</v>
      </c>
      <c r="K111" s="3" t="s">
        <v>487</v>
      </c>
      <c r="L111" s="95">
        <v>39020</v>
      </c>
      <c r="M111" s="3" t="s">
        <v>251</v>
      </c>
      <c r="N111" s="3" t="s">
        <v>488</v>
      </c>
      <c r="O111" s="3" t="s">
        <v>86</v>
      </c>
      <c r="P111" s="3" t="s">
        <v>8</v>
      </c>
    </row>
    <row r="112" spans="1:16" ht="18.75" customHeight="1" x14ac:dyDescent="0.15">
      <c r="A112" s="197">
        <f t="shared" si="9"/>
        <v>111</v>
      </c>
      <c r="B112" s="198" t="str">
        <f>IFERROR(IFERROR(IF(N112="","",VLOOKUP(N112,大会名・学校名!$H$4:$I$36,2,FALSE)),MID(N112,SEARCH("立",N112)+1,LEN(N112)-SEARCH("立",N112))),N112)</f>
        <v>羽津中学校</v>
      </c>
      <c r="C112" s="199" t="str">
        <f t="shared" si="10"/>
        <v>男</v>
      </c>
      <c r="D112" s="199" t="str">
        <f t="shared" si="11"/>
        <v>②</v>
      </c>
      <c r="E112" s="198" t="str">
        <f t="shared" si="7"/>
        <v>平野　羚羅</v>
      </c>
      <c r="F112" s="198" t="str">
        <f t="shared" si="8"/>
        <v>ひらの　れいら</v>
      </c>
      <c r="H112" s="3" t="s">
        <v>489</v>
      </c>
      <c r="I112" s="3" t="s">
        <v>490</v>
      </c>
      <c r="J112" s="3" t="s">
        <v>491</v>
      </c>
      <c r="K112" s="3" t="s">
        <v>492</v>
      </c>
      <c r="L112" s="95">
        <v>39017</v>
      </c>
      <c r="M112" s="3" t="s">
        <v>251</v>
      </c>
      <c r="N112" s="3" t="s">
        <v>493</v>
      </c>
      <c r="O112" s="3" t="s">
        <v>86</v>
      </c>
      <c r="P112" s="3" t="s">
        <v>8</v>
      </c>
    </row>
    <row r="113" spans="1:16" ht="18.75" customHeight="1" x14ac:dyDescent="0.15">
      <c r="A113" s="197">
        <f t="shared" si="9"/>
        <v>112</v>
      </c>
      <c r="B113" s="198" t="str">
        <f>IFERROR(IFERROR(IF(N113="","",VLOOKUP(N113,大会名・学校名!$H$4:$I$36,2,FALSE)),MID(N113,SEARCH("立",N113)+1,LEN(N113)-SEARCH("立",N113))),N113)</f>
        <v>三雲中学校</v>
      </c>
      <c r="C113" s="199" t="str">
        <f t="shared" si="10"/>
        <v>男</v>
      </c>
      <c r="D113" s="199" t="str">
        <f t="shared" si="11"/>
        <v>②</v>
      </c>
      <c r="E113" s="198" t="str">
        <f t="shared" si="7"/>
        <v>藤原　遼生</v>
      </c>
      <c r="F113" s="198" t="str">
        <f t="shared" si="8"/>
        <v>ふじわら　とおい</v>
      </c>
      <c r="H113" s="3" t="s">
        <v>437</v>
      </c>
      <c r="I113" s="3" t="s">
        <v>494</v>
      </c>
      <c r="J113" s="3" t="s">
        <v>439</v>
      </c>
      <c r="K113" s="3" t="s">
        <v>495</v>
      </c>
      <c r="L113" s="95">
        <v>38918</v>
      </c>
      <c r="M113" s="3" t="s">
        <v>251</v>
      </c>
      <c r="N113" s="3" t="s">
        <v>496</v>
      </c>
      <c r="O113" s="3" t="s">
        <v>86</v>
      </c>
      <c r="P113" s="3" t="s">
        <v>8</v>
      </c>
    </row>
    <row r="114" spans="1:16" ht="18.75" customHeight="1" x14ac:dyDescent="0.15">
      <c r="A114" s="197">
        <f t="shared" si="9"/>
        <v>113</v>
      </c>
      <c r="B114" s="198" t="str">
        <f>IFERROR(IFERROR(IF(N114="","",VLOOKUP(N114,大会名・学校名!$H$4:$I$36,2,FALSE)),MID(N114,SEARCH("立",N114)+1,LEN(N114)-SEARCH("立",N114))),N114)</f>
        <v>津田学園中学校</v>
      </c>
      <c r="C114" s="199" t="str">
        <f t="shared" si="10"/>
        <v>男</v>
      </c>
      <c r="D114" s="199" t="str">
        <f t="shared" si="11"/>
        <v>②</v>
      </c>
      <c r="E114" s="198" t="str">
        <f t="shared" si="7"/>
        <v>宮崎　吏功</v>
      </c>
      <c r="F114" s="198" t="str">
        <f t="shared" si="8"/>
        <v>みやざき　りく</v>
      </c>
      <c r="H114" s="3" t="s">
        <v>497</v>
      </c>
      <c r="I114" s="3" t="s">
        <v>498</v>
      </c>
      <c r="J114" s="3" t="s">
        <v>499</v>
      </c>
      <c r="K114" s="3" t="s">
        <v>500</v>
      </c>
      <c r="L114" s="95">
        <v>38902</v>
      </c>
      <c r="M114" s="3" t="s">
        <v>251</v>
      </c>
      <c r="N114" s="3" t="s">
        <v>501</v>
      </c>
      <c r="O114" s="3" t="s">
        <v>86</v>
      </c>
      <c r="P114" s="3" t="s">
        <v>8</v>
      </c>
    </row>
    <row r="115" spans="1:16" ht="18.75" customHeight="1" x14ac:dyDescent="0.15">
      <c r="A115" s="197">
        <f t="shared" si="9"/>
        <v>114</v>
      </c>
      <c r="B115" s="198" t="str">
        <f>IFERROR(IFERROR(IF(N115="","",VLOOKUP(N115,大会名・学校名!$H$4:$I$36,2,FALSE)),MID(N115,SEARCH("立",N115)+1,LEN(N115)-SEARCH("立",N115))),N115)</f>
        <v>白子中学校</v>
      </c>
      <c r="C115" s="199" t="str">
        <f t="shared" si="10"/>
        <v>男</v>
      </c>
      <c r="D115" s="199" t="str">
        <f t="shared" si="11"/>
        <v>①</v>
      </c>
      <c r="E115" s="198" t="str">
        <f t="shared" si="7"/>
        <v>石垣　龍之介</v>
      </c>
      <c r="F115" s="198" t="str">
        <f t="shared" si="8"/>
        <v>いしがき　りゅうのすけ</v>
      </c>
      <c r="H115" s="3" t="s">
        <v>410</v>
      </c>
      <c r="I115" s="3" t="s">
        <v>502</v>
      </c>
      <c r="J115" s="3" t="s">
        <v>343</v>
      </c>
      <c r="K115" s="3" t="s">
        <v>503</v>
      </c>
      <c r="L115" s="95">
        <v>39396</v>
      </c>
      <c r="M115" s="3" t="s">
        <v>251</v>
      </c>
      <c r="N115" s="3" t="s">
        <v>504</v>
      </c>
      <c r="O115" s="3" t="s">
        <v>146</v>
      </c>
      <c r="P115" s="3" t="s">
        <v>8</v>
      </c>
    </row>
    <row r="116" spans="1:16" ht="18.75" customHeight="1" x14ac:dyDescent="0.15">
      <c r="A116" s="197">
        <f t="shared" si="9"/>
        <v>115</v>
      </c>
      <c r="B116" s="198" t="str">
        <f>IFERROR(IFERROR(IF(N116="","",VLOOKUP(N116,大会名・学校名!$H$4:$I$36,2,FALSE)),MID(N116,SEARCH("立",N116)+1,LEN(N116)-SEARCH("立",N116))),N116)</f>
        <v>常盤中学校</v>
      </c>
      <c r="C116" s="199" t="str">
        <f t="shared" si="10"/>
        <v>男</v>
      </c>
      <c r="D116" s="199" t="str">
        <f t="shared" si="11"/>
        <v>①</v>
      </c>
      <c r="E116" s="198" t="str">
        <f t="shared" si="7"/>
        <v>太田　竜誠</v>
      </c>
      <c r="F116" s="198" t="str">
        <f t="shared" si="8"/>
        <v>おおた　りゅうせい</v>
      </c>
      <c r="H116" s="3" t="s">
        <v>505</v>
      </c>
      <c r="I116" s="3" t="s">
        <v>506</v>
      </c>
      <c r="J116" s="3" t="s">
        <v>507</v>
      </c>
      <c r="K116" s="3" t="s">
        <v>508</v>
      </c>
      <c r="L116" s="95">
        <v>39192</v>
      </c>
      <c r="M116" s="3" t="s">
        <v>251</v>
      </c>
      <c r="N116" s="3" t="s">
        <v>509</v>
      </c>
      <c r="O116" s="3" t="s">
        <v>146</v>
      </c>
      <c r="P116" s="3" t="s">
        <v>8</v>
      </c>
    </row>
    <row r="117" spans="1:16" ht="18.75" customHeight="1" x14ac:dyDescent="0.15">
      <c r="A117" s="197">
        <f t="shared" si="9"/>
        <v>116</v>
      </c>
      <c r="B117" s="198" t="str">
        <f>IFERROR(IFERROR(IF(N117="","",VLOOKUP(N117,大会名・学校名!$H$4:$I$36,2,FALSE)),MID(N117,SEARCH("立",N117)+1,LEN(N117)-SEARCH("立",N117))),N117)</f>
        <v>聾学校中等部</v>
      </c>
      <c r="C117" s="199" t="str">
        <f t="shared" si="10"/>
        <v>男</v>
      </c>
      <c r="D117" s="199" t="str">
        <f t="shared" si="11"/>
        <v>①</v>
      </c>
      <c r="E117" s="198" t="str">
        <f t="shared" si="7"/>
        <v>川嵜　晃生</v>
      </c>
      <c r="F117" s="198" t="str">
        <f t="shared" si="8"/>
        <v>かわさき　こうき</v>
      </c>
      <c r="H117" s="3" t="s">
        <v>510</v>
      </c>
      <c r="I117" s="3" t="s">
        <v>511</v>
      </c>
      <c r="J117" s="3" t="s">
        <v>512</v>
      </c>
      <c r="K117" s="3" t="s">
        <v>328</v>
      </c>
      <c r="L117" s="95">
        <v>39294</v>
      </c>
      <c r="M117" s="3" t="s">
        <v>251</v>
      </c>
      <c r="N117" s="3" t="s">
        <v>513</v>
      </c>
      <c r="O117" s="3" t="s">
        <v>146</v>
      </c>
      <c r="P117" s="3" t="s">
        <v>8</v>
      </c>
    </row>
    <row r="118" spans="1:16" ht="18.75" customHeight="1" x14ac:dyDescent="0.15">
      <c r="A118" s="197">
        <f t="shared" si="9"/>
        <v>117</v>
      </c>
      <c r="B118" s="198" t="str">
        <f>IFERROR(IFERROR(IF(N118="","",VLOOKUP(N118,大会名・学校名!$H$4:$I$36,2,FALSE)),MID(N118,SEARCH("立",N118)+1,LEN(N118)-SEARCH("立",N118))),N118)</f>
        <v>菰野中学校</v>
      </c>
      <c r="C118" s="199" t="str">
        <f t="shared" si="10"/>
        <v>男</v>
      </c>
      <c r="D118" s="199" t="str">
        <f t="shared" si="11"/>
        <v>①</v>
      </c>
      <c r="E118" s="198" t="str">
        <f t="shared" si="7"/>
        <v>北浦　大暉</v>
      </c>
      <c r="F118" s="198" t="str">
        <f t="shared" si="8"/>
        <v>きたうら　たいき</v>
      </c>
      <c r="H118" s="3" t="s">
        <v>514</v>
      </c>
      <c r="I118" s="3" t="s">
        <v>515</v>
      </c>
      <c r="J118" s="3" t="s">
        <v>516</v>
      </c>
      <c r="K118" s="3" t="s">
        <v>361</v>
      </c>
      <c r="L118" s="95">
        <v>39290</v>
      </c>
      <c r="M118" s="3" t="s">
        <v>251</v>
      </c>
      <c r="N118" s="3" t="s">
        <v>517</v>
      </c>
      <c r="O118" s="3" t="s">
        <v>146</v>
      </c>
      <c r="P118" s="3" t="s">
        <v>8</v>
      </c>
    </row>
    <row r="119" spans="1:16" ht="18.75" customHeight="1" x14ac:dyDescent="0.15">
      <c r="A119" s="197">
        <f t="shared" si="9"/>
        <v>118</v>
      </c>
      <c r="B119" s="198" t="str">
        <f>IFERROR(IFERROR(IF(N119="","",VLOOKUP(N119,大会名・学校名!$H$4:$I$36,2,FALSE)),MID(N119,SEARCH("立",N119)+1,LEN(N119)-SEARCH("立",N119))),N119)</f>
        <v>陽和中学校</v>
      </c>
      <c r="C119" s="199" t="str">
        <f t="shared" si="10"/>
        <v>男</v>
      </c>
      <c r="D119" s="199" t="str">
        <f t="shared" si="11"/>
        <v>①</v>
      </c>
      <c r="E119" s="198" t="str">
        <f t="shared" si="7"/>
        <v>前田　悠翔</v>
      </c>
      <c r="F119" s="198" t="str">
        <f t="shared" si="8"/>
        <v>まえだ　はると</v>
      </c>
      <c r="H119" s="3" t="s">
        <v>518</v>
      </c>
      <c r="I119" s="3" t="s">
        <v>519</v>
      </c>
      <c r="J119" s="3" t="s">
        <v>520</v>
      </c>
      <c r="K119" s="3" t="s">
        <v>521</v>
      </c>
      <c r="L119" s="95">
        <v>39401</v>
      </c>
      <c r="M119" s="3" t="s">
        <v>251</v>
      </c>
      <c r="N119" s="3" t="s">
        <v>522</v>
      </c>
      <c r="O119" s="3" t="s">
        <v>146</v>
      </c>
      <c r="P119" s="3" t="s">
        <v>8</v>
      </c>
    </row>
    <row r="120" spans="1:16" ht="18.75" customHeight="1" x14ac:dyDescent="0.15">
      <c r="A120" s="197">
        <f t="shared" si="9"/>
        <v>119</v>
      </c>
      <c r="B120" s="198" t="str">
        <f>IFERROR(IFERROR(IF(N120="","",VLOOKUP(N120,大会名・学校名!$H$4:$I$36,2,FALSE)),MID(N120,SEARCH("立",N120)+1,LEN(N120)-SEARCH("立",N120))),N120)</f>
        <v>北中学校</v>
      </c>
      <c r="C120" s="199" t="str">
        <f t="shared" si="10"/>
        <v>男</v>
      </c>
      <c r="D120" s="199" t="str">
        <f t="shared" si="11"/>
        <v>①</v>
      </c>
      <c r="E120" s="198" t="str">
        <f t="shared" si="7"/>
        <v>吉川　奏風</v>
      </c>
      <c r="F120" s="198" t="str">
        <f t="shared" si="8"/>
        <v>よしかわ　かなた</v>
      </c>
      <c r="H120" s="3" t="s">
        <v>413</v>
      </c>
      <c r="I120" s="3" t="s">
        <v>523</v>
      </c>
      <c r="J120" s="3" t="s">
        <v>354</v>
      </c>
      <c r="K120" s="3" t="s">
        <v>524</v>
      </c>
      <c r="L120" s="95">
        <v>39247</v>
      </c>
      <c r="M120" s="3" t="s">
        <v>251</v>
      </c>
      <c r="N120" s="3" t="s">
        <v>525</v>
      </c>
      <c r="O120" s="3" t="s">
        <v>146</v>
      </c>
      <c r="P120" s="3" t="s">
        <v>8</v>
      </c>
    </row>
    <row r="121" spans="1:16" ht="18.75" customHeight="1" x14ac:dyDescent="0.15">
      <c r="A121" s="197">
        <f t="shared" si="9"/>
        <v>120</v>
      </c>
      <c r="B121" s="198" t="str">
        <f>IFERROR(IFERROR(IF(N121="","",VLOOKUP(N121,大会名・学校名!$H$4:$I$36,2,FALSE)),MID(N121,SEARCH("立",N121)+1,LEN(N121)-SEARCH("立",N121))),N121)</f>
        <v>久居西中学校</v>
      </c>
      <c r="C121" s="199" t="str">
        <f t="shared" si="10"/>
        <v>女</v>
      </c>
      <c r="D121" s="199" t="str">
        <f t="shared" si="11"/>
        <v>③</v>
      </c>
      <c r="E121" s="198" t="str">
        <f t="shared" si="7"/>
        <v>荒木　美咲</v>
      </c>
      <c r="F121" s="198" t="str">
        <f t="shared" si="8"/>
        <v>あらき　みさき</v>
      </c>
      <c r="H121" s="3" t="s">
        <v>526</v>
      </c>
      <c r="I121" s="3" t="s">
        <v>527</v>
      </c>
      <c r="J121" s="3" t="s">
        <v>528</v>
      </c>
      <c r="K121" s="3" t="s">
        <v>529</v>
      </c>
      <c r="L121" s="95" t="s">
        <v>530</v>
      </c>
      <c r="M121" s="3" t="s">
        <v>251</v>
      </c>
      <c r="N121" s="3" t="s">
        <v>531</v>
      </c>
      <c r="O121" s="3" t="s">
        <v>85</v>
      </c>
      <c r="P121" s="3" t="s">
        <v>7</v>
      </c>
    </row>
    <row r="122" spans="1:16" ht="18.75" customHeight="1" x14ac:dyDescent="0.15">
      <c r="A122" s="197">
        <f t="shared" si="9"/>
        <v>121</v>
      </c>
      <c r="B122" s="198" t="str">
        <f>IFERROR(IFERROR(IF(N122="","",VLOOKUP(N122,大会名・学校名!$H$4:$I$36,2,FALSE)),MID(N122,SEARCH("立",N122)+1,LEN(N122)-SEARCH("立",N122))),N122)</f>
        <v>神戸中学校</v>
      </c>
      <c r="C122" s="199" t="str">
        <f t="shared" si="10"/>
        <v>女</v>
      </c>
      <c r="D122" s="199" t="str">
        <f t="shared" si="11"/>
        <v>③</v>
      </c>
      <c r="E122" s="198" t="str">
        <f t="shared" si="7"/>
        <v>近俊　あすみ</v>
      </c>
      <c r="F122" s="198" t="str">
        <f t="shared" si="8"/>
        <v>ちかとし　あすみ</v>
      </c>
      <c r="H122" s="3" t="s">
        <v>532</v>
      </c>
      <c r="I122" s="3" t="s">
        <v>533</v>
      </c>
      <c r="J122" s="3" t="s">
        <v>534</v>
      </c>
      <c r="K122" s="3" t="s">
        <v>535</v>
      </c>
      <c r="L122" s="95">
        <v>38696</v>
      </c>
      <c r="M122" s="3" t="s">
        <v>251</v>
      </c>
      <c r="N122" s="3" t="s">
        <v>536</v>
      </c>
      <c r="O122" s="3" t="s">
        <v>85</v>
      </c>
      <c r="P122" s="3" t="s">
        <v>7</v>
      </c>
    </row>
    <row r="123" spans="1:16" ht="18.75" customHeight="1" x14ac:dyDescent="0.15">
      <c r="A123" s="197">
        <f t="shared" si="9"/>
        <v>122</v>
      </c>
      <c r="B123" s="198" t="str">
        <f>IFERROR(IFERROR(IF(N123="","",VLOOKUP(N123,大会名・学校名!$H$4:$I$36,2,FALSE)),MID(N123,SEARCH("立",N123)+1,LEN(N123)-SEARCH("立",N123))),N123)</f>
        <v>一志中学校</v>
      </c>
      <c r="C123" s="199" t="str">
        <f t="shared" si="10"/>
        <v>女</v>
      </c>
      <c r="D123" s="199" t="str">
        <f t="shared" si="11"/>
        <v>③</v>
      </c>
      <c r="E123" s="198" t="str">
        <f t="shared" si="7"/>
        <v>筒井　麻衣</v>
      </c>
      <c r="F123" s="198" t="str">
        <f t="shared" si="8"/>
        <v>つつい　まい</v>
      </c>
      <c r="H123" s="3" t="s">
        <v>537</v>
      </c>
      <c r="I123" s="3" t="s">
        <v>538</v>
      </c>
      <c r="J123" s="3" t="s">
        <v>539</v>
      </c>
      <c r="K123" s="3" t="s">
        <v>540</v>
      </c>
      <c r="L123" s="95" t="s">
        <v>541</v>
      </c>
      <c r="M123" s="3" t="s">
        <v>251</v>
      </c>
      <c r="N123" s="3" t="s">
        <v>542</v>
      </c>
      <c r="O123" s="3" t="s">
        <v>85</v>
      </c>
      <c r="P123" s="3" t="s">
        <v>7</v>
      </c>
    </row>
    <row r="124" spans="1:16" ht="18.75" customHeight="1" x14ac:dyDescent="0.15">
      <c r="A124" s="197">
        <f t="shared" si="9"/>
        <v>123</v>
      </c>
      <c r="B124" s="198" t="str">
        <f>IFERROR(IFERROR(IF(N124="","",VLOOKUP(N124,大会名・学校名!$H$4:$I$36,2,FALSE)),MID(N124,SEARCH("立",N124)+1,LEN(N124)-SEARCH("立",N124))),N124)</f>
        <v>三重大学教育学部附属中学校</v>
      </c>
      <c r="C124" s="199" t="str">
        <f t="shared" si="10"/>
        <v>女</v>
      </c>
      <c r="D124" s="199" t="str">
        <f t="shared" si="11"/>
        <v>②</v>
      </c>
      <c r="E124" s="198" t="str">
        <f t="shared" si="7"/>
        <v>井上　こはる</v>
      </c>
      <c r="F124" s="198" t="str">
        <f t="shared" si="8"/>
        <v>いのうえ　こはる</v>
      </c>
      <c r="H124" s="3" t="s">
        <v>453</v>
      </c>
      <c r="I124" s="3" t="s">
        <v>543</v>
      </c>
      <c r="J124" s="3" t="s">
        <v>455</v>
      </c>
      <c r="K124" s="3" t="s">
        <v>544</v>
      </c>
      <c r="L124" s="95">
        <v>39051</v>
      </c>
      <c r="M124" s="3" t="s">
        <v>251</v>
      </c>
      <c r="N124" s="3" t="s">
        <v>545</v>
      </c>
      <c r="O124" s="3" t="s">
        <v>86</v>
      </c>
      <c r="P124" s="3" t="s">
        <v>7</v>
      </c>
    </row>
    <row r="125" spans="1:16" ht="18.75" customHeight="1" x14ac:dyDescent="0.15">
      <c r="A125" s="197">
        <f t="shared" si="9"/>
        <v>124</v>
      </c>
      <c r="B125" s="198" t="str">
        <f>IFERROR(IFERROR(IF(N125="","",VLOOKUP(N125,大会名・学校名!$H$4:$I$36,2,FALSE)),MID(N125,SEARCH("立",N125)+1,LEN(N125)-SEARCH("立",N125))),N125)</f>
        <v>三重大学教育学部附属中学校</v>
      </c>
      <c r="C125" s="199" t="str">
        <f t="shared" si="10"/>
        <v>女</v>
      </c>
      <c r="D125" s="199" t="str">
        <f t="shared" si="11"/>
        <v>②</v>
      </c>
      <c r="E125" s="198" t="str">
        <f t="shared" si="7"/>
        <v>久保　美紗貴</v>
      </c>
      <c r="F125" s="198" t="str">
        <f t="shared" si="8"/>
        <v>くぼ　みさき</v>
      </c>
      <c r="H125" s="3" t="s">
        <v>546</v>
      </c>
      <c r="I125" s="3" t="s">
        <v>547</v>
      </c>
      <c r="J125" s="3" t="s">
        <v>548</v>
      </c>
      <c r="K125" s="3" t="s">
        <v>529</v>
      </c>
      <c r="L125" s="95">
        <v>39049</v>
      </c>
      <c r="M125" s="3" t="s">
        <v>251</v>
      </c>
      <c r="N125" s="3" t="s">
        <v>545</v>
      </c>
      <c r="O125" s="3" t="s">
        <v>86</v>
      </c>
      <c r="P125" s="3" t="s">
        <v>7</v>
      </c>
    </row>
    <row r="126" spans="1:16" ht="18.75" customHeight="1" x14ac:dyDescent="0.15">
      <c r="A126" s="197">
        <f t="shared" si="9"/>
        <v>125</v>
      </c>
      <c r="B126" s="198" t="str">
        <f>IFERROR(IFERROR(IF(N126="","",VLOOKUP(N126,大会名・学校名!$H$4:$I$36,2,FALSE)),MID(N126,SEARCH("立",N126)+1,LEN(N126)-SEARCH("立",N126))),N126)</f>
        <v>三重大学教育学部附属中学校</v>
      </c>
      <c r="C126" s="199" t="str">
        <f t="shared" si="10"/>
        <v>女</v>
      </c>
      <c r="D126" s="199" t="str">
        <f t="shared" si="11"/>
        <v>②</v>
      </c>
      <c r="E126" s="198" t="str">
        <f t="shared" si="7"/>
        <v>久保　美友貴</v>
      </c>
      <c r="F126" s="198" t="str">
        <f t="shared" si="8"/>
        <v>くぼ　みゆき</v>
      </c>
      <c r="H126" s="3" t="s">
        <v>546</v>
      </c>
      <c r="I126" s="3" t="s">
        <v>549</v>
      </c>
      <c r="J126" s="3" t="s">
        <v>548</v>
      </c>
      <c r="K126" s="3" t="s">
        <v>550</v>
      </c>
      <c r="L126" s="95">
        <v>39049</v>
      </c>
      <c r="M126" s="3" t="s">
        <v>251</v>
      </c>
      <c r="N126" s="3" t="s">
        <v>545</v>
      </c>
      <c r="O126" s="3" t="s">
        <v>86</v>
      </c>
      <c r="P126" s="3" t="s">
        <v>7</v>
      </c>
    </row>
    <row r="127" spans="1:16" ht="18.75" customHeight="1" x14ac:dyDescent="0.15">
      <c r="A127" s="197">
        <f t="shared" si="9"/>
        <v>126</v>
      </c>
      <c r="B127" s="198" t="str">
        <f>IFERROR(IFERROR(IF(N127="","",VLOOKUP(N127,大会名・学校名!$H$4:$I$36,2,FALSE)),MID(N127,SEARCH("立",N127)+1,LEN(N127)-SEARCH("立",N127))),N127)</f>
        <v>鈴峰中学校</v>
      </c>
      <c r="C127" s="199" t="str">
        <f t="shared" si="10"/>
        <v>女</v>
      </c>
      <c r="D127" s="199" t="str">
        <f t="shared" si="11"/>
        <v>②</v>
      </c>
      <c r="E127" s="198" t="str">
        <f t="shared" si="7"/>
        <v>林　美凪</v>
      </c>
      <c r="F127" s="198" t="str">
        <f t="shared" si="8"/>
        <v>はやし　みなぎ</v>
      </c>
      <c r="H127" s="3" t="s">
        <v>551</v>
      </c>
      <c r="I127" s="3" t="s">
        <v>552</v>
      </c>
      <c r="J127" s="3" t="s">
        <v>553</v>
      </c>
      <c r="K127" s="3" t="s">
        <v>554</v>
      </c>
      <c r="L127" s="95">
        <v>38932</v>
      </c>
      <c r="M127" s="3" t="s">
        <v>251</v>
      </c>
      <c r="N127" s="3" t="s">
        <v>555</v>
      </c>
      <c r="O127" s="3" t="s">
        <v>86</v>
      </c>
      <c r="P127" s="3" t="s">
        <v>7</v>
      </c>
    </row>
    <row r="128" spans="1:16" ht="18.75" customHeight="1" x14ac:dyDescent="0.15">
      <c r="A128" s="197">
        <f t="shared" si="9"/>
        <v>127</v>
      </c>
      <c r="B128" s="198" t="str">
        <f>IFERROR(IFERROR(IF(N128="","",VLOOKUP(N128,大会名・学校名!$H$4:$I$36,2,FALSE)),MID(N128,SEARCH("立",N128)+1,LEN(N128)-SEARCH("立",N128))),N128)</f>
        <v>天栄中学校</v>
      </c>
      <c r="C128" s="199" t="str">
        <f t="shared" si="10"/>
        <v>女</v>
      </c>
      <c r="D128" s="199" t="str">
        <f t="shared" si="11"/>
        <v>②</v>
      </c>
      <c r="E128" s="198" t="str">
        <f t="shared" si="7"/>
        <v>樋口　心彩</v>
      </c>
      <c r="F128" s="198" t="str">
        <f t="shared" si="8"/>
        <v>ひぐち　ここあ</v>
      </c>
      <c r="H128" s="3" t="s">
        <v>556</v>
      </c>
      <c r="I128" s="3" t="s">
        <v>557</v>
      </c>
      <c r="J128" s="3" t="s">
        <v>558</v>
      </c>
      <c r="K128" s="3" t="s">
        <v>559</v>
      </c>
      <c r="L128" s="95">
        <v>39094</v>
      </c>
      <c r="M128" s="3" t="s">
        <v>251</v>
      </c>
      <c r="N128" s="3" t="s">
        <v>560</v>
      </c>
      <c r="O128" s="3" t="s">
        <v>86</v>
      </c>
      <c r="P128" s="3" t="s">
        <v>7</v>
      </c>
    </row>
    <row r="129" spans="1:16" ht="18.75" customHeight="1" x14ac:dyDescent="0.15">
      <c r="A129" s="197">
        <f t="shared" si="9"/>
        <v>128</v>
      </c>
      <c r="B129" s="198" t="str">
        <f>IFERROR(IFERROR(IF(N129="","",VLOOKUP(N129,大会名・学校名!$H$4:$I$36,2,FALSE)),MID(N129,SEARCH("立",N129)+1,LEN(N129)-SEARCH("立",N129))),N129)</f>
        <v>南が丘中学校</v>
      </c>
      <c r="C129" s="199" t="str">
        <f t="shared" si="10"/>
        <v>女</v>
      </c>
      <c r="D129" s="199" t="str">
        <f t="shared" si="11"/>
        <v>①</v>
      </c>
      <c r="E129" s="198" t="str">
        <f t="shared" si="7"/>
        <v>吉川　凛</v>
      </c>
      <c r="F129" s="198" t="str">
        <f t="shared" si="8"/>
        <v>よしかわ　りん</v>
      </c>
      <c r="H129" s="3" t="s">
        <v>413</v>
      </c>
      <c r="I129" s="3" t="s">
        <v>561</v>
      </c>
      <c r="J129" s="3" t="s">
        <v>354</v>
      </c>
      <c r="K129" s="3" t="s">
        <v>562</v>
      </c>
      <c r="L129" s="95">
        <v>39324</v>
      </c>
      <c r="M129" s="3" t="s">
        <v>251</v>
      </c>
      <c r="N129" s="3" t="s">
        <v>563</v>
      </c>
      <c r="O129" s="3" t="s">
        <v>146</v>
      </c>
      <c r="P129" s="3" t="s">
        <v>7</v>
      </c>
    </row>
    <row r="130" spans="1:16" ht="18.75" customHeight="1" x14ac:dyDescent="0.15">
      <c r="A130" s="197">
        <f t="shared" si="9"/>
        <v>129</v>
      </c>
      <c r="B130" s="198" t="str">
        <f>IFERROR(IFERROR(IF(N130="","",VLOOKUP(N130,大会名・学校名!$H$4:$I$36,2,FALSE)),MID(N130,SEARCH("立",N130)+1,LEN(N130)-SEARCH("立",N130))),N130)</f>
        <v>白鳥中学校</v>
      </c>
      <c r="C130" s="199" t="str">
        <f t="shared" si="10"/>
        <v>女</v>
      </c>
      <c r="D130" s="199" t="str">
        <f t="shared" si="11"/>
        <v>①</v>
      </c>
      <c r="E130" s="198" t="str">
        <f t="shared" si="7"/>
        <v>木場　冴乃</v>
      </c>
      <c r="F130" s="198" t="str">
        <f t="shared" si="8"/>
        <v>きば　さえの</v>
      </c>
      <c r="H130" s="3" t="s">
        <v>564</v>
      </c>
      <c r="I130" s="3" t="s">
        <v>565</v>
      </c>
      <c r="J130" s="3" t="s">
        <v>566</v>
      </c>
      <c r="K130" s="3" t="s">
        <v>567</v>
      </c>
      <c r="L130" s="95" t="s">
        <v>568</v>
      </c>
      <c r="M130" s="3" t="s">
        <v>251</v>
      </c>
      <c r="N130" s="3" t="s">
        <v>569</v>
      </c>
      <c r="O130" s="3" t="s">
        <v>146</v>
      </c>
      <c r="P130" s="3" t="s">
        <v>7</v>
      </c>
    </row>
    <row r="131" spans="1:16" ht="18.75" customHeight="1" x14ac:dyDescent="0.15">
      <c r="A131" s="197" t="str">
        <f t="shared" si="9"/>
        <v/>
      </c>
      <c r="B131" s="198" t="str">
        <f>IFERROR(IFERROR(IF(N131="","",VLOOKUP(N131,大会名・学校名!$H$4:$I$36,2,FALSE)),MID(N131,SEARCH("立",N131)+1,LEN(N131)-SEARCH("立",N131))),N131)</f>
        <v/>
      </c>
      <c r="C131" s="199">
        <f t="shared" si="10"/>
        <v>0</v>
      </c>
      <c r="D131" s="199">
        <f t="shared" si="11"/>
        <v>0</v>
      </c>
      <c r="E131" s="198" t="str">
        <f t="shared" ref="E131:E194" si="12">H131&amp;"　"&amp;I131</f>
        <v>　</v>
      </c>
      <c r="F131" s="198" t="str">
        <f t="shared" ref="F131:F194" si="13">PHONETIC(J131)&amp;"　"&amp;PHONETIC(K131)</f>
        <v>　</v>
      </c>
    </row>
    <row r="132" spans="1:16" ht="18.75" customHeight="1" x14ac:dyDescent="0.15">
      <c r="A132" s="197" t="str">
        <f t="shared" ref="A132:A195" si="14">IF(E132="　","",A131+1)</f>
        <v/>
      </c>
      <c r="B132" s="198" t="str">
        <f>IFERROR(IFERROR(IF(N132="","",VLOOKUP(N132,大会名・学校名!$H$4:$I$36,2,FALSE)),MID(N132,SEARCH("立",N132)+1,LEN(N132)-SEARCH("立",N132))),N132)</f>
        <v/>
      </c>
      <c r="C132" s="199">
        <f t="shared" si="10"/>
        <v>0</v>
      </c>
      <c r="D132" s="199">
        <f t="shared" si="11"/>
        <v>0</v>
      </c>
      <c r="E132" s="198" t="str">
        <f t="shared" si="12"/>
        <v>　</v>
      </c>
      <c r="F132" s="198" t="str">
        <f t="shared" si="13"/>
        <v>　</v>
      </c>
    </row>
    <row r="133" spans="1:16" ht="18.75" customHeight="1" x14ac:dyDescent="0.15">
      <c r="A133" s="197" t="str">
        <f t="shared" si="14"/>
        <v/>
      </c>
      <c r="B133" s="198" t="str">
        <f>IFERROR(IFERROR(IF(N133="","",VLOOKUP(N133,大会名・学校名!$H$4:$I$36,2,FALSE)),MID(N133,SEARCH("立",N133)+1,LEN(N133)-SEARCH("立",N133))),N133)</f>
        <v/>
      </c>
      <c r="C133" s="199">
        <f t="shared" si="10"/>
        <v>0</v>
      </c>
      <c r="D133" s="199">
        <f t="shared" si="11"/>
        <v>0</v>
      </c>
      <c r="E133" s="198" t="str">
        <f t="shared" si="12"/>
        <v>　</v>
      </c>
      <c r="F133" s="198" t="str">
        <f t="shared" si="13"/>
        <v>　</v>
      </c>
    </row>
    <row r="134" spans="1:16" ht="18.75" customHeight="1" x14ac:dyDescent="0.15">
      <c r="A134" s="197" t="str">
        <f t="shared" si="14"/>
        <v/>
      </c>
      <c r="B134" s="198" t="str">
        <f>IFERROR(IFERROR(IF(N134="","",VLOOKUP(N134,大会名・学校名!$H$4:$I$36,2,FALSE)),MID(N134,SEARCH("立",N134)+1,LEN(N134)-SEARCH("立",N134))),N134)</f>
        <v/>
      </c>
      <c r="C134" s="199">
        <f t="shared" si="10"/>
        <v>0</v>
      </c>
      <c r="D134" s="199">
        <f t="shared" si="11"/>
        <v>0</v>
      </c>
      <c r="E134" s="198" t="str">
        <f t="shared" si="12"/>
        <v>　</v>
      </c>
      <c r="F134" s="198" t="str">
        <f t="shared" si="13"/>
        <v>　</v>
      </c>
    </row>
    <row r="135" spans="1:16" ht="18.75" customHeight="1" x14ac:dyDescent="0.15">
      <c r="A135" s="197" t="str">
        <f t="shared" si="14"/>
        <v/>
      </c>
      <c r="B135" s="198" t="str">
        <f>IFERROR(IFERROR(IF(N135="","",VLOOKUP(N135,大会名・学校名!$H$4:$I$36,2,FALSE)),MID(N135,SEARCH("立",N135)+1,LEN(N135)-SEARCH("立",N135))),N135)</f>
        <v/>
      </c>
      <c r="C135" s="199">
        <f t="shared" si="10"/>
        <v>0</v>
      </c>
      <c r="D135" s="199">
        <f t="shared" si="11"/>
        <v>0</v>
      </c>
      <c r="E135" s="198" t="str">
        <f t="shared" si="12"/>
        <v>　</v>
      </c>
      <c r="F135" s="198" t="str">
        <f t="shared" si="13"/>
        <v>　</v>
      </c>
    </row>
    <row r="136" spans="1:16" ht="18.75" customHeight="1" x14ac:dyDescent="0.15">
      <c r="A136" s="197" t="str">
        <f t="shared" si="14"/>
        <v/>
      </c>
      <c r="B136" s="198" t="str">
        <f>IFERROR(IFERROR(IF(N136="","",VLOOKUP(N136,大会名・学校名!$H$4:$I$36,2,FALSE)),MID(N136,SEARCH("立",N136)+1,LEN(N136)-SEARCH("立",N136))),N136)</f>
        <v/>
      </c>
      <c r="C136" s="199">
        <f t="shared" si="10"/>
        <v>0</v>
      </c>
      <c r="D136" s="199">
        <f t="shared" si="11"/>
        <v>0</v>
      </c>
      <c r="E136" s="198" t="str">
        <f t="shared" si="12"/>
        <v>　</v>
      </c>
      <c r="F136" s="198" t="str">
        <f t="shared" si="13"/>
        <v>　</v>
      </c>
    </row>
    <row r="137" spans="1:16" ht="18.75" customHeight="1" x14ac:dyDescent="0.15">
      <c r="A137" s="197" t="str">
        <f t="shared" si="14"/>
        <v/>
      </c>
      <c r="B137" s="198" t="str">
        <f>IFERROR(IFERROR(IF(N137="","",VLOOKUP(N137,大会名・学校名!$H$4:$I$36,2,FALSE)),MID(N137,SEARCH("立",N137)+1,LEN(N137)-SEARCH("立",N137))),N137)</f>
        <v/>
      </c>
      <c r="C137" s="199">
        <f t="shared" si="10"/>
        <v>0</v>
      </c>
      <c r="D137" s="199">
        <f t="shared" si="11"/>
        <v>0</v>
      </c>
      <c r="E137" s="198" t="str">
        <f t="shared" si="12"/>
        <v>　</v>
      </c>
      <c r="F137" s="198" t="str">
        <f t="shared" si="13"/>
        <v>　</v>
      </c>
    </row>
    <row r="138" spans="1:16" ht="18.75" customHeight="1" x14ac:dyDescent="0.15">
      <c r="A138" s="197" t="str">
        <f t="shared" si="14"/>
        <v/>
      </c>
      <c r="B138" s="198" t="str">
        <f>IFERROR(IFERROR(IF(N138="","",VLOOKUP(N138,大会名・学校名!$H$4:$I$36,2,FALSE)),MID(N138,SEARCH("立",N138)+1,LEN(N138)-SEARCH("立",N138))),N138)</f>
        <v/>
      </c>
      <c r="C138" s="199">
        <f t="shared" si="10"/>
        <v>0</v>
      </c>
      <c r="D138" s="199">
        <f t="shared" si="11"/>
        <v>0</v>
      </c>
      <c r="E138" s="198" t="str">
        <f t="shared" si="12"/>
        <v>　</v>
      </c>
      <c r="F138" s="198" t="str">
        <f t="shared" si="13"/>
        <v>　</v>
      </c>
    </row>
    <row r="139" spans="1:16" ht="18.75" customHeight="1" x14ac:dyDescent="0.15">
      <c r="A139" s="197" t="str">
        <f t="shared" si="14"/>
        <v/>
      </c>
      <c r="B139" s="198" t="str">
        <f>IFERROR(IFERROR(IF(N139="","",VLOOKUP(N139,大会名・学校名!$H$4:$I$36,2,FALSE)),MID(N139,SEARCH("立",N139)+1,LEN(N139)-SEARCH("立",N139))),N139)</f>
        <v/>
      </c>
      <c r="C139" s="199">
        <f t="shared" si="10"/>
        <v>0</v>
      </c>
      <c r="D139" s="199">
        <f t="shared" si="11"/>
        <v>0</v>
      </c>
      <c r="E139" s="198" t="str">
        <f t="shared" si="12"/>
        <v>　</v>
      </c>
      <c r="F139" s="198" t="str">
        <f t="shared" si="13"/>
        <v>　</v>
      </c>
    </row>
    <row r="140" spans="1:16" ht="18.75" customHeight="1" x14ac:dyDescent="0.15">
      <c r="A140" s="197" t="str">
        <f t="shared" si="14"/>
        <v/>
      </c>
      <c r="B140" s="198" t="str">
        <f>IFERROR(IFERROR(IF(N140="","",VLOOKUP(N140,大会名・学校名!$H$4:$I$36,2,FALSE)),MID(N140,SEARCH("立",N140)+1,LEN(N140)-SEARCH("立",N140))),N140)</f>
        <v/>
      </c>
      <c r="C140" s="199">
        <f t="shared" si="10"/>
        <v>0</v>
      </c>
      <c r="D140" s="199">
        <f t="shared" si="11"/>
        <v>0</v>
      </c>
      <c r="E140" s="198" t="str">
        <f t="shared" si="12"/>
        <v>　</v>
      </c>
      <c r="F140" s="198" t="str">
        <f t="shared" si="13"/>
        <v>　</v>
      </c>
    </row>
    <row r="141" spans="1:16" ht="18.75" customHeight="1" x14ac:dyDescent="0.15">
      <c r="A141" s="197" t="str">
        <f t="shared" si="14"/>
        <v/>
      </c>
      <c r="B141" s="198" t="str">
        <f>IFERROR(IFERROR(IF(N141="","",VLOOKUP(N141,大会名・学校名!$H$4:$I$36,2,FALSE)),MID(N141,SEARCH("立",N141)+1,LEN(N141)-SEARCH("立",N141))),N141)</f>
        <v/>
      </c>
      <c r="C141" s="199">
        <f t="shared" si="10"/>
        <v>0</v>
      </c>
      <c r="D141" s="199">
        <f t="shared" si="11"/>
        <v>0</v>
      </c>
      <c r="E141" s="198" t="str">
        <f t="shared" si="12"/>
        <v>　</v>
      </c>
      <c r="F141" s="198" t="str">
        <f t="shared" si="13"/>
        <v>　</v>
      </c>
    </row>
    <row r="142" spans="1:16" ht="18.75" customHeight="1" x14ac:dyDescent="0.15">
      <c r="A142" s="197" t="str">
        <f t="shared" si="14"/>
        <v/>
      </c>
      <c r="B142" s="198" t="str">
        <f>IFERROR(IFERROR(IF(N142="","",VLOOKUP(N142,大会名・学校名!$H$4:$I$36,2,FALSE)),MID(N142,SEARCH("立",N142)+1,LEN(N142)-SEARCH("立",N142))),N142)</f>
        <v/>
      </c>
      <c r="C142" s="199">
        <f t="shared" si="10"/>
        <v>0</v>
      </c>
      <c r="D142" s="199">
        <f t="shared" si="11"/>
        <v>0</v>
      </c>
      <c r="E142" s="198" t="str">
        <f t="shared" si="12"/>
        <v>　</v>
      </c>
      <c r="F142" s="198" t="str">
        <f t="shared" si="13"/>
        <v>　</v>
      </c>
    </row>
    <row r="143" spans="1:16" ht="18.75" customHeight="1" x14ac:dyDescent="0.15">
      <c r="A143" s="197" t="str">
        <f t="shared" si="14"/>
        <v/>
      </c>
      <c r="B143" s="198" t="str">
        <f>IFERROR(IFERROR(IF(N143="","",VLOOKUP(N143,大会名・学校名!$H$4:$I$36,2,FALSE)),MID(N143,SEARCH("立",N143)+1,LEN(N143)-SEARCH("立",N143))),N143)</f>
        <v/>
      </c>
      <c r="C143" s="199">
        <f t="shared" si="10"/>
        <v>0</v>
      </c>
      <c r="D143" s="199">
        <f t="shared" si="11"/>
        <v>0</v>
      </c>
      <c r="E143" s="198" t="str">
        <f t="shared" si="12"/>
        <v>　</v>
      </c>
      <c r="F143" s="198" t="str">
        <f t="shared" si="13"/>
        <v>　</v>
      </c>
    </row>
    <row r="144" spans="1:16" ht="18.75" customHeight="1" x14ac:dyDescent="0.15">
      <c r="A144" s="197" t="str">
        <f t="shared" si="14"/>
        <v/>
      </c>
      <c r="B144" s="198" t="str">
        <f>IFERROR(IFERROR(IF(N144="","",VLOOKUP(N144,大会名・学校名!$H$4:$I$36,2,FALSE)),MID(N144,SEARCH("立",N144)+1,LEN(N144)-SEARCH("立",N144))),N144)</f>
        <v/>
      </c>
      <c r="C144" s="199">
        <f t="shared" si="10"/>
        <v>0</v>
      </c>
      <c r="D144" s="199">
        <f t="shared" si="11"/>
        <v>0</v>
      </c>
      <c r="E144" s="198" t="str">
        <f t="shared" si="12"/>
        <v>　</v>
      </c>
      <c r="F144" s="198" t="str">
        <f t="shared" si="13"/>
        <v>　</v>
      </c>
    </row>
    <row r="145" spans="1:6" ht="18.75" customHeight="1" x14ac:dyDescent="0.15">
      <c r="A145" s="197" t="str">
        <f t="shared" si="14"/>
        <v/>
      </c>
      <c r="B145" s="198" t="str">
        <f>IFERROR(IFERROR(IF(N145="","",VLOOKUP(N145,大会名・学校名!$H$4:$I$36,2,FALSE)),MID(N145,SEARCH("立",N145)+1,LEN(N145)-SEARCH("立",N145))),N145)</f>
        <v/>
      </c>
      <c r="C145" s="199">
        <f t="shared" si="10"/>
        <v>0</v>
      </c>
      <c r="D145" s="199">
        <f t="shared" si="11"/>
        <v>0</v>
      </c>
      <c r="E145" s="198" t="str">
        <f t="shared" si="12"/>
        <v>　</v>
      </c>
      <c r="F145" s="198" t="str">
        <f t="shared" si="13"/>
        <v>　</v>
      </c>
    </row>
    <row r="146" spans="1:6" ht="18.75" customHeight="1" x14ac:dyDescent="0.15">
      <c r="A146" s="197" t="str">
        <f t="shared" si="14"/>
        <v/>
      </c>
      <c r="B146" s="198" t="str">
        <f>IFERROR(IFERROR(IF(N146="","",VLOOKUP(N146,大会名・学校名!$H$4:$I$36,2,FALSE)),MID(N146,SEARCH("立",N146)+1,LEN(N146)-SEARCH("立",N146))),N146)</f>
        <v/>
      </c>
      <c r="C146" s="199">
        <f t="shared" si="10"/>
        <v>0</v>
      </c>
      <c r="D146" s="199">
        <f t="shared" si="11"/>
        <v>0</v>
      </c>
      <c r="E146" s="198" t="str">
        <f t="shared" si="12"/>
        <v>　</v>
      </c>
      <c r="F146" s="198" t="str">
        <f t="shared" si="13"/>
        <v>　</v>
      </c>
    </row>
    <row r="147" spans="1:6" ht="18.75" customHeight="1" x14ac:dyDescent="0.15">
      <c r="A147" s="197" t="str">
        <f t="shared" si="14"/>
        <v/>
      </c>
      <c r="B147" s="198" t="str">
        <f>IFERROR(IFERROR(IF(N147="","",VLOOKUP(N147,大会名・学校名!$H$4:$I$36,2,FALSE)),MID(N147,SEARCH("立",N147)+1,LEN(N147)-SEARCH("立",N147))),N147)</f>
        <v/>
      </c>
      <c r="C147" s="199">
        <f t="shared" ref="C147:C201" si="15">P147</f>
        <v>0</v>
      </c>
      <c r="D147" s="199">
        <f t="shared" ref="D147:D201" si="16">O147</f>
        <v>0</v>
      </c>
      <c r="E147" s="198" t="str">
        <f t="shared" si="12"/>
        <v>　</v>
      </c>
      <c r="F147" s="198" t="str">
        <f t="shared" si="13"/>
        <v>　</v>
      </c>
    </row>
    <row r="148" spans="1:6" ht="18.75" customHeight="1" x14ac:dyDescent="0.15">
      <c r="A148" s="197" t="str">
        <f t="shared" si="14"/>
        <v/>
      </c>
      <c r="B148" s="198" t="str">
        <f>IFERROR(IFERROR(IF(N148="","",VLOOKUP(N148,大会名・学校名!$H$4:$I$36,2,FALSE)),MID(N148,SEARCH("立",N148)+1,LEN(N148)-SEARCH("立",N148))),N148)</f>
        <v/>
      </c>
      <c r="C148" s="199">
        <f t="shared" si="15"/>
        <v>0</v>
      </c>
      <c r="D148" s="199">
        <f t="shared" si="16"/>
        <v>0</v>
      </c>
      <c r="E148" s="198" t="str">
        <f t="shared" si="12"/>
        <v>　</v>
      </c>
      <c r="F148" s="198" t="str">
        <f t="shared" si="13"/>
        <v>　</v>
      </c>
    </row>
    <row r="149" spans="1:6" ht="18.75" customHeight="1" x14ac:dyDescent="0.15">
      <c r="A149" s="197" t="str">
        <f t="shared" si="14"/>
        <v/>
      </c>
      <c r="B149" s="198" t="str">
        <f>IFERROR(IFERROR(IF(N149="","",VLOOKUP(N149,大会名・学校名!$H$4:$I$36,2,FALSE)),MID(N149,SEARCH("立",N149)+1,LEN(N149)-SEARCH("立",N149))),N149)</f>
        <v/>
      </c>
      <c r="C149" s="199">
        <f t="shared" si="15"/>
        <v>0</v>
      </c>
      <c r="D149" s="199">
        <f t="shared" si="16"/>
        <v>0</v>
      </c>
      <c r="E149" s="198" t="str">
        <f t="shared" si="12"/>
        <v>　</v>
      </c>
      <c r="F149" s="198" t="str">
        <f t="shared" si="13"/>
        <v>　</v>
      </c>
    </row>
    <row r="150" spans="1:6" ht="18.75" customHeight="1" x14ac:dyDescent="0.15">
      <c r="A150" s="197" t="str">
        <f t="shared" si="14"/>
        <v/>
      </c>
      <c r="B150" s="198" t="str">
        <f>IFERROR(IFERROR(IF(N150="","",VLOOKUP(N150,大会名・学校名!$H$4:$I$36,2,FALSE)),MID(N150,SEARCH("立",N150)+1,LEN(N150)-SEARCH("立",N150))),N150)</f>
        <v/>
      </c>
      <c r="C150" s="199">
        <f t="shared" si="15"/>
        <v>0</v>
      </c>
      <c r="D150" s="199">
        <f t="shared" si="16"/>
        <v>0</v>
      </c>
      <c r="E150" s="198" t="str">
        <f t="shared" si="12"/>
        <v>　</v>
      </c>
      <c r="F150" s="198" t="str">
        <f t="shared" si="13"/>
        <v>　</v>
      </c>
    </row>
    <row r="151" spans="1:6" ht="18.75" customHeight="1" x14ac:dyDescent="0.15">
      <c r="A151" s="197" t="str">
        <f t="shared" si="14"/>
        <v/>
      </c>
      <c r="B151" s="198" t="str">
        <f>IFERROR(IFERROR(IF(N151="","",VLOOKUP(N151,大会名・学校名!$H$4:$I$36,2,FALSE)),MID(N151,SEARCH("立",N151)+1,LEN(N151)-SEARCH("立",N151))),N151)</f>
        <v/>
      </c>
      <c r="C151" s="199">
        <f t="shared" si="15"/>
        <v>0</v>
      </c>
      <c r="D151" s="199">
        <f t="shared" si="16"/>
        <v>0</v>
      </c>
      <c r="E151" s="198" t="str">
        <f t="shared" si="12"/>
        <v>　</v>
      </c>
      <c r="F151" s="198" t="str">
        <f t="shared" si="13"/>
        <v>　</v>
      </c>
    </row>
    <row r="152" spans="1:6" ht="18.75" customHeight="1" x14ac:dyDescent="0.15">
      <c r="A152" s="197" t="str">
        <f t="shared" si="14"/>
        <v/>
      </c>
      <c r="B152" s="198" t="str">
        <f>IFERROR(IFERROR(IF(N152="","",VLOOKUP(N152,大会名・学校名!$H$4:$I$36,2,FALSE)),MID(N152,SEARCH("立",N152)+1,LEN(N152)-SEARCH("立",N152))),N152)</f>
        <v/>
      </c>
      <c r="C152" s="199">
        <f t="shared" si="15"/>
        <v>0</v>
      </c>
      <c r="D152" s="199">
        <f t="shared" si="16"/>
        <v>0</v>
      </c>
      <c r="E152" s="198" t="str">
        <f t="shared" si="12"/>
        <v>　</v>
      </c>
      <c r="F152" s="198" t="str">
        <f t="shared" si="13"/>
        <v>　</v>
      </c>
    </row>
    <row r="153" spans="1:6" ht="18.75" customHeight="1" x14ac:dyDescent="0.15">
      <c r="A153" s="197" t="str">
        <f t="shared" si="14"/>
        <v/>
      </c>
      <c r="B153" s="198" t="str">
        <f>IFERROR(IFERROR(IF(N153="","",VLOOKUP(N153,大会名・学校名!$H$4:$I$36,2,FALSE)),MID(N153,SEARCH("立",N153)+1,LEN(N153)-SEARCH("立",N153))),N153)</f>
        <v/>
      </c>
      <c r="C153" s="199">
        <f t="shared" si="15"/>
        <v>0</v>
      </c>
      <c r="D153" s="199">
        <f t="shared" si="16"/>
        <v>0</v>
      </c>
      <c r="E153" s="198" t="str">
        <f t="shared" si="12"/>
        <v>　</v>
      </c>
      <c r="F153" s="198" t="str">
        <f t="shared" si="13"/>
        <v>　</v>
      </c>
    </row>
    <row r="154" spans="1:6" ht="18.75" customHeight="1" x14ac:dyDescent="0.15">
      <c r="A154" s="197" t="str">
        <f t="shared" si="14"/>
        <v/>
      </c>
      <c r="B154" s="198" t="str">
        <f>IFERROR(IFERROR(IF(N154="","",VLOOKUP(N154,大会名・学校名!$H$4:$I$36,2,FALSE)),MID(N154,SEARCH("立",N154)+1,LEN(N154)-SEARCH("立",N154))),N154)</f>
        <v/>
      </c>
      <c r="C154" s="199">
        <f t="shared" si="15"/>
        <v>0</v>
      </c>
      <c r="D154" s="199">
        <f t="shared" si="16"/>
        <v>0</v>
      </c>
      <c r="E154" s="198" t="str">
        <f t="shared" si="12"/>
        <v>　</v>
      </c>
      <c r="F154" s="198" t="str">
        <f t="shared" si="13"/>
        <v>　</v>
      </c>
    </row>
    <row r="155" spans="1:6" ht="18.75" customHeight="1" x14ac:dyDescent="0.15">
      <c r="A155" s="197" t="str">
        <f t="shared" si="14"/>
        <v/>
      </c>
      <c r="B155" s="198" t="str">
        <f>IFERROR(IFERROR(IF(N155="","",VLOOKUP(N155,大会名・学校名!$H$4:$I$36,2,FALSE)),MID(N155,SEARCH("立",N155)+1,LEN(N155)-SEARCH("立",N155))),N155)</f>
        <v/>
      </c>
      <c r="C155" s="199">
        <f t="shared" si="15"/>
        <v>0</v>
      </c>
      <c r="D155" s="199">
        <f t="shared" si="16"/>
        <v>0</v>
      </c>
      <c r="E155" s="198" t="str">
        <f t="shared" si="12"/>
        <v>　</v>
      </c>
      <c r="F155" s="198" t="str">
        <f t="shared" si="13"/>
        <v>　</v>
      </c>
    </row>
    <row r="156" spans="1:6" ht="18.75" customHeight="1" x14ac:dyDescent="0.15">
      <c r="A156" s="197" t="str">
        <f t="shared" si="14"/>
        <v/>
      </c>
      <c r="B156" s="198" t="str">
        <f>IFERROR(IFERROR(IF(N156="","",VLOOKUP(N156,大会名・学校名!$H$4:$I$36,2,FALSE)),MID(N156,SEARCH("立",N156)+1,LEN(N156)-SEARCH("立",N156))),N156)</f>
        <v/>
      </c>
      <c r="C156" s="199">
        <f t="shared" si="15"/>
        <v>0</v>
      </c>
      <c r="D156" s="199">
        <f t="shared" si="16"/>
        <v>0</v>
      </c>
      <c r="E156" s="198" t="str">
        <f t="shared" si="12"/>
        <v>　</v>
      </c>
      <c r="F156" s="198" t="str">
        <f t="shared" si="13"/>
        <v>　</v>
      </c>
    </row>
    <row r="157" spans="1:6" ht="18.75" customHeight="1" x14ac:dyDescent="0.15">
      <c r="A157" s="197" t="str">
        <f t="shared" si="14"/>
        <v/>
      </c>
      <c r="B157" s="198" t="str">
        <f>IFERROR(IFERROR(IF(N157="","",VLOOKUP(N157,大会名・学校名!$H$4:$I$36,2,FALSE)),MID(N157,SEARCH("立",N157)+1,LEN(N157)-SEARCH("立",N157))),N157)</f>
        <v/>
      </c>
      <c r="C157" s="199">
        <f t="shared" si="15"/>
        <v>0</v>
      </c>
      <c r="D157" s="199">
        <f t="shared" si="16"/>
        <v>0</v>
      </c>
      <c r="E157" s="198" t="str">
        <f t="shared" si="12"/>
        <v>　</v>
      </c>
      <c r="F157" s="198" t="str">
        <f t="shared" si="13"/>
        <v>　</v>
      </c>
    </row>
    <row r="158" spans="1:6" ht="18.75" customHeight="1" x14ac:dyDescent="0.15">
      <c r="A158" s="197" t="str">
        <f t="shared" si="14"/>
        <v/>
      </c>
      <c r="B158" s="198" t="str">
        <f>IFERROR(IFERROR(IF(N158="","",VLOOKUP(N158,大会名・学校名!$H$4:$I$36,2,FALSE)),MID(N158,SEARCH("立",N158)+1,LEN(N158)-SEARCH("立",N158))),N158)</f>
        <v/>
      </c>
      <c r="C158" s="199">
        <f t="shared" si="15"/>
        <v>0</v>
      </c>
      <c r="D158" s="199">
        <f t="shared" si="16"/>
        <v>0</v>
      </c>
      <c r="E158" s="198" t="str">
        <f t="shared" si="12"/>
        <v>　</v>
      </c>
      <c r="F158" s="198" t="str">
        <f t="shared" si="13"/>
        <v>　</v>
      </c>
    </row>
    <row r="159" spans="1:6" ht="18.75" customHeight="1" x14ac:dyDescent="0.15">
      <c r="A159" s="197" t="str">
        <f t="shared" si="14"/>
        <v/>
      </c>
      <c r="B159" s="198" t="str">
        <f>IFERROR(IFERROR(IF(N159="","",VLOOKUP(N159,大会名・学校名!$H$4:$I$36,2,FALSE)),MID(N159,SEARCH("立",N159)+1,LEN(N159)-SEARCH("立",N159))),N159)</f>
        <v/>
      </c>
      <c r="C159" s="199">
        <f t="shared" si="15"/>
        <v>0</v>
      </c>
      <c r="D159" s="199">
        <f t="shared" si="16"/>
        <v>0</v>
      </c>
      <c r="E159" s="198" t="str">
        <f t="shared" si="12"/>
        <v>　</v>
      </c>
      <c r="F159" s="198" t="str">
        <f t="shared" si="13"/>
        <v>　</v>
      </c>
    </row>
    <row r="160" spans="1:6" ht="18.75" customHeight="1" x14ac:dyDescent="0.15">
      <c r="A160" s="197" t="str">
        <f t="shared" si="14"/>
        <v/>
      </c>
      <c r="B160" s="198" t="str">
        <f>IFERROR(IFERROR(IF(N160="","",VLOOKUP(N160,大会名・学校名!$H$4:$I$36,2,FALSE)),MID(N160,SEARCH("立",N160)+1,LEN(N160)-SEARCH("立",N160))),N160)</f>
        <v/>
      </c>
      <c r="C160" s="199">
        <f t="shared" si="15"/>
        <v>0</v>
      </c>
      <c r="D160" s="199">
        <f t="shared" si="16"/>
        <v>0</v>
      </c>
      <c r="E160" s="198" t="str">
        <f t="shared" si="12"/>
        <v>　</v>
      </c>
      <c r="F160" s="198" t="str">
        <f t="shared" si="13"/>
        <v>　</v>
      </c>
    </row>
    <row r="161" spans="1:6" ht="18.75" customHeight="1" x14ac:dyDescent="0.15">
      <c r="A161" s="197" t="str">
        <f t="shared" si="14"/>
        <v/>
      </c>
      <c r="B161" s="198" t="str">
        <f>IFERROR(IFERROR(IF(N161="","",VLOOKUP(N161,大会名・学校名!$H$4:$I$36,2,FALSE)),MID(N161,SEARCH("立",N161)+1,LEN(N161)-SEARCH("立",N161))),N161)</f>
        <v/>
      </c>
      <c r="C161" s="199">
        <f t="shared" si="15"/>
        <v>0</v>
      </c>
      <c r="D161" s="199">
        <f t="shared" si="16"/>
        <v>0</v>
      </c>
      <c r="E161" s="198" t="str">
        <f t="shared" si="12"/>
        <v>　</v>
      </c>
      <c r="F161" s="198" t="str">
        <f t="shared" si="13"/>
        <v>　</v>
      </c>
    </row>
    <row r="162" spans="1:6" ht="18.75" customHeight="1" x14ac:dyDescent="0.15">
      <c r="A162" s="197" t="str">
        <f t="shared" si="14"/>
        <v/>
      </c>
      <c r="B162" s="198" t="str">
        <f>IFERROR(IFERROR(IF(N162="","",VLOOKUP(N162,大会名・学校名!$H$4:$I$36,2,FALSE)),MID(N162,SEARCH("立",N162)+1,LEN(N162)-SEARCH("立",N162))),N162)</f>
        <v/>
      </c>
      <c r="C162" s="199">
        <f t="shared" si="15"/>
        <v>0</v>
      </c>
      <c r="D162" s="199">
        <f t="shared" si="16"/>
        <v>0</v>
      </c>
      <c r="E162" s="198" t="str">
        <f t="shared" si="12"/>
        <v>　</v>
      </c>
      <c r="F162" s="198" t="str">
        <f t="shared" si="13"/>
        <v>　</v>
      </c>
    </row>
    <row r="163" spans="1:6" ht="18.75" customHeight="1" x14ac:dyDescent="0.15">
      <c r="A163" s="197" t="str">
        <f t="shared" si="14"/>
        <v/>
      </c>
      <c r="B163" s="198" t="str">
        <f>IFERROR(IFERROR(IF(N163="","",VLOOKUP(N163,大会名・学校名!$H$4:$I$36,2,FALSE)),MID(N163,SEARCH("立",N163)+1,LEN(N163)-SEARCH("立",N163))),N163)</f>
        <v/>
      </c>
      <c r="C163" s="199">
        <f t="shared" si="15"/>
        <v>0</v>
      </c>
      <c r="D163" s="199">
        <f t="shared" si="16"/>
        <v>0</v>
      </c>
      <c r="E163" s="198" t="str">
        <f t="shared" si="12"/>
        <v>　</v>
      </c>
      <c r="F163" s="198" t="str">
        <f t="shared" si="13"/>
        <v>　</v>
      </c>
    </row>
    <row r="164" spans="1:6" ht="18.75" customHeight="1" x14ac:dyDescent="0.15">
      <c r="A164" s="197" t="str">
        <f t="shared" si="14"/>
        <v/>
      </c>
      <c r="B164" s="198" t="str">
        <f>IFERROR(IFERROR(IF(N164="","",VLOOKUP(N164,大会名・学校名!$H$4:$I$36,2,FALSE)),MID(N164,SEARCH("立",N164)+1,LEN(N164)-SEARCH("立",N164))),N164)</f>
        <v/>
      </c>
      <c r="C164" s="199">
        <f t="shared" si="15"/>
        <v>0</v>
      </c>
      <c r="D164" s="199">
        <f t="shared" si="16"/>
        <v>0</v>
      </c>
      <c r="E164" s="198" t="str">
        <f t="shared" si="12"/>
        <v>　</v>
      </c>
      <c r="F164" s="198" t="str">
        <f t="shared" si="13"/>
        <v>　</v>
      </c>
    </row>
    <row r="165" spans="1:6" ht="18.75" customHeight="1" x14ac:dyDescent="0.15">
      <c r="A165" s="197" t="str">
        <f t="shared" si="14"/>
        <v/>
      </c>
      <c r="B165" s="198" t="str">
        <f>IFERROR(IFERROR(IF(N165="","",VLOOKUP(N165,大会名・学校名!$H$4:$I$36,2,FALSE)),MID(N165,SEARCH("立",N165)+1,LEN(N165)-SEARCH("立",N165))),N165)</f>
        <v/>
      </c>
      <c r="C165" s="199">
        <f t="shared" si="15"/>
        <v>0</v>
      </c>
      <c r="D165" s="199">
        <f t="shared" si="16"/>
        <v>0</v>
      </c>
      <c r="E165" s="198" t="str">
        <f t="shared" si="12"/>
        <v>　</v>
      </c>
      <c r="F165" s="198" t="str">
        <f t="shared" si="13"/>
        <v>　</v>
      </c>
    </row>
    <row r="166" spans="1:6" ht="18.75" customHeight="1" x14ac:dyDescent="0.15">
      <c r="A166" s="197" t="str">
        <f t="shared" si="14"/>
        <v/>
      </c>
      <c r="B166" s="198" t="str">
        <f>IFERROR(IFERROR(IF(N166="","",VLOOKUP(N166,大会名・学校名!$H$4:$I$36,2,FALSE)),MID(N166,SEARCH("立",N166)+1,LEN(N166)-SEARCH("立",N166))),N166)</f>
        <v/>
      </c>
      <c r="C166" s="199">
        <f t="shared" si="15"/>
        <v>0</v>
      </c>
      <c r="D166" s="199">
        <f t="shared" si="16"/>
        <v>0</v>
      </c>
      <c r="E166" s="198" t="str">
        <f t="shared" si="12"/>
        <v>　</v>
      </c>
      <c r="F166" s="198" t="str">
        <f t="shared" si="13"/>
        <v>　</v>
      </c>
    </row>
    <row r="167" spans="1:6" ht="18.75" customHeight="1" x14ac:dyDescent="0.15">
      <c r="A167" s="197" t="str">
        <f t="shared" si="14"/>
        <v/>
      </c>
      <c r="B167" s="198" t="str">
        <f>IFERROR(IFERROR(IF(N167="","",VLOOKUP(N167,大会名・学校名!$H$4:$I$36,2,FALSE)),MID(N167,SEARCH("立",N167)+1,LEN(N167)-SEARCH("立",N167))),N167)</f>
        <v/>
      </c>
      <c r="C167" s="199">
        <f t="shared" si="15"/>
        <v>0</v>
      </c>
      <c r="D167" s="199">
        <f t="shared" si="16"/>
        <v>0</v>
      </c>
      <c r="E167" s="198" t="str">
        <f t="shared" si="12"/>
        <v>　</v>
      </c>
      <c r="F167" s="198" t="str">
        <f t="shared" si="13"/>
        <v>　</v>
      </c>
    </row>
    <row r="168" spans="1:6" ht="18.75" customHeight="1" x14ac:dyDescent="0.15">
      <c r="A168" s="197" t="str">
        <f t="shared" si="14"/>
        <v/>
      </c>
      <c r="B168" s="198" t="str">
        <f>IFERROR(IFERROR(IF(N168="","",VLOOKUP(N168,大会名・学校名!$H$4:$I$36,2,FALSE)),MID(N168,SEARCH("立",N168)+1,LEN(N168)-SEARCH("立",N168))),N168)</f>
        <v/>
      </c>
      <c r="C168" s="199">
        <f t="shared" si="15"/>
        <v>0</v>
      </c>
      <c r="D168" s="199">
        <f t="shared" si="16"/>
        <v>0</v>
      </c>
      <c r="E168" s="198" t="str">
        <f t="shared" si="12"/>
        <v>　</v>
      </c>
      <c r="F168" s="198" t="str">
        <f t="shared" si="13"/>
        <v>　</v>
      </c>
    </row>
    <row r="169" spans="1:6" ht="18.75" customHeight="1" x14ac:dyDescent="0.15">
      <c r="A169" s="197" t="str">
        <f t="shared" si="14"/>
        <v/>
      </c>
      <c r="B169" s="198" t="str">
        <f>IFERROR(IFERROR(IF(N169="","",VLOOKUP(N169,大会名・学校名!$H$4:$I$36,2,FALSE)),MID(N169,SEARCH("立",N169)+1,LEN(N169)-SEARCH("立",N169))),N169)</f>
        <v/>
      </c>
      <c r="C169" s="199">
        <f t="shared" si="15"/>
        <v>0</v>
      </c>
      <c r="D169" s="199">
        <f t="shared" si="16"/>
        <v>0</v>
      </c>
      <c r="E169" s="198" t="str">
        <f t="shared" si="12"/>
        <v>　</v>
      </c>
      <c r="F169" s="198" t="str">
        <f t="shared" si="13"/>
        <v>　</v>
      </c>
    </row>
    <row r="170" spans="1:6" ht="18.75" customHeight="1" x14ac:dyDescent="0.15">
      <c r="A170" s="197" t="str">
        <f t="shared" si="14"/>
        <v/>
      </c>
      <c r="B170" s="198" t="str">
        <f>IFERROR(IFERROR(IF(N170="","",VLOOKUP(N170,大会名・学校名!$H$4:$I$36,2,FALSE)),MID(N170,SEARCH("立",N170)+1,LEN(N170)-SEARCH("立",N170))),N170)</f>
        <v/>
      </c>
      <c r="C170" s="199">
        <f t="shared" si="15"/>
        <v>0</v>
      </c>
      <c r="D170" s="199">
        <f t="shared" si="16"/>
        <v>0</v>
      </c>
      <c r="E170" s="198" t="str">
        <f t="shared" si="12"/>
        <v>　</v>
      </c>
      <c r="F170" s="198" t="str">
        <f t="shared" si="13"/>
        <v>　</v>
      </c>
    </row>
    <row r="171" spans="1:6" ht="18.75" customHeight="1" x14ac:dyDescent="0.15">
      <c r="A171" s="197" t="str">
        <f t="shared" si="14"/>
        <v/>
      </c>
      <c r="B171" s="198" t="str">
        <f>IFERROR(IFERROR(IF(N171="","",VLOOKUP(N171,大会名・学校名!$H$4:$I$36,2,FALSE)),MID(N171,SEARCH("立",N171)+1,LEN(N171)-SEARCH("立",N171))),N171)</f>
        <v/>
      </c>
      <c r="C171" s="199">
        <f t="shared" si="15"/>
        <v>0</v>
      </c>
      <c r="D171" s="199">
        <f t="shared" si="16"/>
        <v>0</v>
      </c>
      <c r="E171" s="198" t="str">
        <f t="shared" si="12"/>
        <v>　</v>
      </c>
      <c r="F171" s="198" t="str">
        <f t="shared" si="13"/>
        <v>　</v>
      </c>
    </row>
    <row r="172" spans="1:6" ht="18.75" customHeight="1" x14ac:dyDescent="0.15">
      <c r="A172" s="197" t="str">
        <f t="shared" si="14"/>
        <v/>
      </c>
      <c r="B172" s="198" t="str">
        <f>IFERROR(IFERROR(IF(N172="","",VLOOKUP(N172,大会名・学校名!$H$4:$I$36,2,FALSE)),MID(N172,SEARCH("立",N172)+1,LEN(N172)-SEARCH("立",N172))),N172)</f>
        <v/>
      </c>
      <c r="C172" s="199">
        <f t="shared" si="15"/>
        <v>0</v>
      </c>
      <c r="D172" s="199">
        <f t="shared" si="16"/>
        <v>0</v>
      </c>
      <c r="E172" s="198" t="str">
        <f t="shared" si="12"/>
        <v>　</v>
      </c>
      <c r="F172" s="198" t="str">
        <f t="shared" si="13"/>
        <v>　</v>
      </c>
    </row>
    <row r="173" spans="1:6" ht="18.75" customHeight="1" x14ac:dyDescent="0.15">
      <c r="A173" s="197" t="str">
        <f t="shared" si="14"/>
        <v/>
      </c>
      <c r="B173" s="198" t="str">
        <f>IFERROR(IFERROR(IF(N173="","",VLOOKUP(N173,大会名・学校名!$H$4:$I$36,2,FALSE)),MID(N173,SEARCH("立",N173)+1,LEN(N173)-SEARCH("立",N173))),N173)</f>
        <v/>
      </c>
      <c r="C173" s="199">
        <f t="shared" si="15"/>
        <v>0</v>
      </c>
      <c r="D173" s="199">
        <f t="shared" si="16"/>
        <v>0</v>
      </c>
      <c r="E173" s="198" t="str">
        <f t="shared" si="12"/>
        <v>　</v>
      </c>
      <c r="F173" s="198" t="str">
        <f t="shared" si="13"/>
        <v>　</v>
      </c>
    </row>
    <row r="174" spans="1:6" ht="18.75" customHeight="1" x14ac:dyDescent="0.15">
      <c r="A174" s="197" t="str">
        <f t="shared" si="14"/>
        <v/>
      </c>
      <c r="B174" s="198" t="str">
        <f>IFERROR(IFERROR(IF(N174="","",VLOOKUP(N174,大会名・学校名!$H$4:$I$36,2,FALSE)),MID(N174,SEARCH("立",N174)+1,LEN(N174)-SEARCH("立",N174))),N174)</f>
        <v/>
      </c>
      <c r="C174" s="199">
        <f t="shared" si="15"/>
        <v>0</v>
      </c>
      <c r="D174" s="199">
        <f t="shared" si="16"/>
        <v>0</v>
      </c>
      <c r="E174" s="198" t="str">
        <f t="shared" si="12"/>
        <v>　</v>
      </c>
      <c r="F174" s="198" t="str">
        <f t="shared" si="13"/>
        <v>　</v>
      </c>
    </row>
    <row r="175" spans="1:6" ht="18.75" customHeight="1" x14ac:dyDescent="0.15">
      <c r="A175" s="197" t="str">
        <f t="shared" si="14"/>
        <v/>
      </c>
      <c r="B175" s="198" t="str">
        <f>IFERROR(IFERROR(IF(N175="","",VLOOKUP(N175,大会名・学校名!$H$4:$I$36,2,FALSE)),MID(N175,SEARCH("立",N175)+1,LEN(N175)-SEARCH("立",N175))),N175)</f>
        <v/>
      </c>
      <c r="C175" s="199">
        <f t="shared" si="15"/>
        <v>0</v>
      </c>
      <c r="D175" s="199">
        <f t="shared" si="16"/>
        <v>0</v>
      </c>
      <c r="E175" s="198" t="str">
        <f t="shared" si="12"/>
        <v>　</v>
      </c>
      <c r="F175" s="198" t="str">
        <f t="shared" si="13"/>
        <v>　</v>
      </c>
    </row>
    <row r="176" spans="1:6" ht="18.75" customHeight="1" x14ac:dyDescent="0.15">
      <c r="A176" s="197" t="str">
        <f t="shared" si="14"/>
        <v/>
      </c>
      <c r="B176" s="198" t="str">
        <f>IFERROR(IFERROR(IF(N176="","",VLOOKUP(N176,大会名・学校名!$H$4:$I$36,2,FALSE)),MID(N176,SEARCH("立",N176)+1,LEN(N176)-SEARCH("立",N176))),N176)</f>
        <v/>
      </c>
      <c r="C176" s="199">
        <f t="shared" si="15"/>
        <v>0</v>
      </c>
      <c r="D176" s="199">
        <f t="shared" si="16"/>
        <v>0</v>
      </c>
      <c r="E176" s="198" t="str">
        <f t="shared" si="12"/>
        <v>　</v>
      </c>
      <c r="F176" s="198" t="str">
        <f t="shared" si="13"/>
        <v>　</v>
      </c>
    </row>
    <row r="177" spans="1:6" ht="18.75" customHeight="1" x14ac:dyDescent="0.15">
      <c r="A177" s="197" t="str">
        <f t="shared" si="14"/>
        <v/>
      </c>
      <c r="B177" s="198" t="str">
        <f>IFERROR(IFERROR(IF(N177="","",VLOOKUP(N177,大会名・学校名!$H$4:$I$36,2,FALSE)),MID(N177,SEARCH("立",N177)+1,LEN(N177)-SEARCH("立",N177))),N177)</f>
        <v/>
      </c>
      <c r="C177" s="199">
        <f t="shared" si="15"/>
        <v>0</v>
      </c>
      <c r="D177" s="199">
        <f t="shared" si="16"/>
        <v>0</v>
      </c>
      <c r="E177" s="198" t="str">
        <f t="shared" si="12"/>
        <v>　</v>
      </c>
      <c r="F177" s="198" t="str">
        <f t="shared" si="13"/>
        <v>　</v>
      </c>
    </row>
    <row r="178" spans="1:6" ht="18.75" customHeight="1" x14ac:dyDescent="0.15">
      <c r="A178" s="197" t="str">
        <f t="shared" si="14"/>
        <v/>
      </c>
      <c r="B178" s="198" t="str">
        <f>IFERROR(IFERROR(IF(N178="","",VLOOKUP(N178,大会名・学校名!$H$4:$I$36,2,FALSE)),MID(N178,SEARCH("立",N178)+1,LEN(N178)-SEARCH("立",N178))),N178)</f>
        <v/>
      </c>
      <c r="C178" s="199">
        <f t="shared" si="15"/>
        <v>0</v>
      </c>
      <c r="D178" s="199">
        <f t="shared" si="16"/>
        <v>0</v>
      </c>
      <c r="E178" s="198" t="str">
        <f t="shared" si="12"/>
        <v>　</v>
      </c>
      <c r="F178" s="198" t="str">
        <f t="shared" si="13"/>
        <v>　</v>
      </c>
    </row>
    <row r="179" spans="1:6" ht="18.75" customHeight="1" x14ac:dyDescent="0.15">
      <c r="A179" s="197" t="str">
        <f t="shared" si="14"/>
        <v/>
      </c>
      <c r="B179" s="198" t="str">
        <f>IFERROR(IFERROR(IF(N179="","",VLOOKUP(N179,大会名・学校名!$H$4:$I$36,2,FALSE)),MID(N179,SEARCH("立",N179)+1,LEN(N179)-SEARCH("立",N179))),N179)</f>
        <v/>
      </c>
      <c r="C179" s="199">
        <f t="shared" si="15"/>
        <v>0</v>
      </c>
      <c r="D179" s="199">
        <f t="shared" si="16"/>
        <v>0</v>
      </c>
      <c r="E179" s="198" t="str">
        <f t="shared" si="12"/>
        <v>　</v>
      </c>
      <c r="F179" s="198" t="str">
        <f t="shared" si="13"/>
        <v>　</v>
      </c>
    </row>
    <row r="180" spans="1:6" ht="18.75" customHeight="1" x14ac:dyDescent="0.15">
      <c r="A180" s="197" t="str">
        <f t="shared" si="14"/>
        <v/>
      </c>
      <c r="B180" s="198" t="str">
        <f>IFERROR(IFERROR(IF(N180="","",VLOOKUP(N180,大会名・学校名!$H$4:$I$36,2,FALSE)),MID(N180,SEARCH("立",N180)+1,LEN(N180)-SEARCH("立",N180))),N180)</f>
        <v/>
      </c>
      <c r="C180" s="199">
        <f t="shared" si="15"/>
        <v>0</v>
      </c>
      <c r="D180" s="199">
        <f t="shared" si="16"/>
        <v>0</v>
      </c>
      <c r="E180" s="198" t="str">
        <f t="shared" si="12"/>
        <v>　</v>
      </c>
      <c r="F180" s="198" t="str">
        <f t="shared" si="13"/>
        <v>　</v>
      </c>
    </row>
    <row r="181" spans="1:6" ht="18.75" customHeight="1" x14ac:dyDescent="0.15">
      <c r="A181" s="197" t="str">
        <f t="shared" si="14"/>
        <v/>
      </c>
      <c r="B181" s="198" t="str">
        <f>IFERROR(IFERROR(IF(N181="","",VLOOKUP(N181,大会名・学校名!$H$4:$I$36,2,FALSE)),MID(N181,SEARCH("立",N181)+1,LEN(N181)-SEARCH("立",N181))),N181)</f>
        <v/>
      </c>
      <c r="C181" s="199">
        <f t="shared" si="15"/>
        <v>0</v>
      </c>
      <c r="D181" s="199">
        <f t="shared" si="16"/>
        <v>0</v>
      </c>
      <c r="E181" s="198" t="str">
        <f t="shared" si="12"/>
        <v>　</v>
      </c>
      <c r="F181" s="198" t="str">
        <f t="shared" si="13"/>
        <v>　</v>
      </c>
    </row>
    <row r="182" spans="1:6" ht="18.75" customHeight="1" x14ac:dyDescent="0.15">
      <c r="A182" s="197" t="str">
        <f t="shared" si="14"/>
        <v/>
      </c>
      <c r="B182" s="198" t="str">
        <f>IFERROR(IFERROR(IF(N182="","",VLOOKUP(N182,大会名・学校名!$H$4:$I$36,2,FALSE)),MID(N182,SEARCH("立",N182)+1,LEN(N182)-SEARCH("立",N182))),N182)</f>
        <v/>
      </c>
      <c r="C182" s="199">
        <f t="shared" si="15"/>
        <v>0</v>
      </c>
      <c r="D182" s="199">
        <f t="shared" si="16"/>
        <v>0</v>
      </c>
      <c r="E182" s="198" t="str">
        <f t="shared" si="12"/>
        <v>　</v>
      </c>
      <c r="F182" s="198" t="str">
        <f t="shared" si="13"/>
        <v>　</v>
      </c>
    </row>
    <row r="183" spans="1:6" ht="18.75" customHeight="1" x14ac:dyDescent="0.15">
      <c r="A183" s="197" t="str">
        <f t="shared" si="14"/>
        <v/>
      </c>
      <c r="B183" s="198" t="str">
        <f>IFERROR(IFERROR(IF(N183="","",VLOOKUP(N183,大会名・学校名!$H$4:$I$36,2,FALSE)),MID(N183,SEARCH("立",N183)+1,LEN(N183)-SEARCH("立",N183))),N183)</f>
        <v/>
      </c>
      <c r="C183" s="199">
        <f t="shared" si="15"/>
        <v>0</v>
      </c>
      <c r="D183" s="199">
        <f t="shared" si="16"/>
        <v>0</v>
      </c>
      <c r="E183" s="198" t="str">
        <f t="shared" si="12"/>
        <v>　</v>
      </c>
      <c r="F183" s="198" t="str">
        <f t="shared" si="13"/>
        <v>　</v>
      </c>
    </row>
    <row r="184" spans="1:6" ht="18.75" customHeight="1" x14ac:dyDescent="0.15">
      <c r="A184" s="197" t="str">
        <f t="shared" si="14"/>
        <v/>
      </c>
      <c r="B184" s="198" t="str">
        <f>IFERROR(IFERROR(IF(N184="","",VLOOKUP(N184,大会名・学校名!$H$4:$I$36,2,FALSE)),MID(N184,SEARCH("立",N184)+1,LEN(N184)-SEARCH("立",N184))),N184)</f>
        <v/>
      </c>
      <c r="C184" s="199">
        <f t="shared" si="15"/>
        <v>0</v>
      </c>
      <c r="D184" s="199">
        <f t="shared" si="16"/>
        <v>0</v>
      </c>
      <c r="E184" s="198" t="str">
        <f t="shared" si="12"/>
        <v>　</v>
      </c>
      <c r="F184" s="198" t="str">
        <f t="shared" si="13"/>
        <v>　</v>
      </c>
    </row>
    <row r="185" spans="1:6" ht="18.75" customHeight="1" x14ac:dyDescent="0.15">
      <c r="A185" s="197" t="str">
        <f t="shared" si="14"/>
        <v/>
      </c>
      <c r="B185" s="198" t="str">
        <f>IFERROR(IFERROR(IF(N185="","",VLOOKUP(N185,大会名・学校名!$H$4:$I$36,2,FALSE)),MID(N185,SEARCH("立",N185)+1,LEN(N185)-SEARCH("立",N185))),N185)</f>
        <v/>
      </c>
      <c r="C185" s="199">
        <f t="shared" si="15"/>
        <v>0</v>
      </c>
      <c r="D185" s="199">
        <f t="shared" si="16"/>
        <v>0</v>
      </c>
      <c r="E185" s="198" t="str">
        <f t="shared" si="12"/>
        <v>　</v>
      </c>
      <c r="F185" s="198" t="str">
        <f t="shared" si="13"/>
        <v>　</v>
      </c>
    </row>
    <row r="186" spans="1:6" ht="18.75" customHeight="1" x14ac:dyDescent="0.15">
      <c r="A186" s="197" t="str">
        <f t="shared" si="14"/>
        <v/>
      </c>
      <c r="B186" s="198" t="str">
        <f>IFERROR(IFERROR(IF(N186="","",VLOOKUP(N186,大会名・学校名!$H$4:$I$36,2,FALSE)),MID(N186,SEARCH("立",N186)+1,LEN(N186)-SEARCH("立",N186))),N186)</f>
        <v/>
      </c>
      <c r="C186" s="199">
        <f t="shared" si="15"/>
        <v>0</v>
      </c>
      <c r="D186" s="199">
        <f t="shared" si="16"/>
        <v>0</v>
      </c>
      <c r="E186" s="198" t="str">
        <f t="shared" si="12"/>
        <v>　</v>
      </c>
      <c r="F186" s="198" t="str">
        <f t="shared" si="13"/>
        <v>　</v>
      </c>
    </row>
    <row r="187" spans="1:6" ht="18.75" customHeight="1" x14ac:dyDescent="0.15">
      <c r="A187" s="197" t="str">
        <f t="shared" si="14"/>
        <v/>
      </c>
      <c r="B187" s="198" t="str">
        <f>IFERROR(IFERROR(IF(N187="","",VLOOKUP(N187,大会名・学校名!$H$4:$I$36,2,FALSE)),MID(N187,SEARCH("立",N187)+1,LEN(N187)-SEARCH("立",N187))),N187)</f>
        <v/>
      </c>
      <c r="C187" s="199">
        <f t="shared" si="15"/>
        <v>0</v>
      </c>
      <c r="D187" s="199">
        <f t="shared" si="16"/>
        <v>0</v>
      </c>
      <c r="E187" s="198" t="str">
        <f t="shared" si="12"/>
        <v>　</v>
      </c>
      <c r="F187" s="198" t="str">
        <f t="shared" si="13"/>
        <v>　</v>
      </c>
    </row>
    <row r="188" spans="1:6" ht="18.75" customHeight="1" x14ac:dyDescent="0.15">
      <c r="A188" s="197" t="str">
        <f t="shared" si="14"/>
        <v/>
      </c>
      <c r="B188" s="198" t="str">
        <f>IFERROR(IFERROR(IF(N188="","",VLOOKUP(N188,大会名・学校名!$H$4:$I$36,2,FALSE)),MID(N188,SEARCH("立",N188)+1,LEN(N188)-SEARCH("立",N188))),N188)</f>
        <v/>
      </c>
      <c r="C188" s="199">
        <f t="shared" si="15"/>
        <v>0</v>
      </c>
      <c r="D188" s="199">
        <f t="shared" si="16"/>
        <v>0</v>
      </c>
      <c r="E188" s="198" t="str">
        <f t="shared" si="12"/>
        <v>　</v>
      </c>
      <c r="F188" s="198" t="str">
        <f t="shared" si="13"/>
        <v>　</v>
      </c>
    </row>
    <row r="189" spans="1:6" ht="18.75" customHeight="1" x14ac:dyDescent="0.15">
      <c r="A189" s="197" t="str">
        <f t="shared" si="14"/>
        <v/>
      </c>
      <c r="B189" s="198" t="str">
        <f>IFERROR(IFERROR(IF(N189="","",VLOOKUP(N189,大会名・学校名!$H$4:$I$36,2,FALSE)),MID(N189,SEARCH("立",N189)+1,LEN(N189)-SEARCH("立",N189))),N189)</f>
        <v/>
      </c>
      <c r="C189" s="199">
        <f t="shared" si="15"/>
        <v>0</v>
      </c>
      <c r="D189" s="199">
        <f t="shared" si="16"/>
        <v>0</v>
      </c>
      <c r="E189" s="198" t="str">
        <f t="shared" si="12"/>
        <v>　</v>
      </c>
      <c r="F189" s="198" t="str">
        <f t="shared" si="13"/>
        <v>　</v>
      </c>
    </row>
    <row r="190" spans="1:6" ht="18.75" customHeight="1" x14ac:dyDescent="0.15">
      <c r="A190" s="197" t="str">
        <f t="shared" si="14"/>
        <v/>
      </c>
      <c r="B190" s="198" t="str">
        <f>IFERROR(IFERROR(IF(N190="","",VLOOKUP(N190,大会名・学校名!$H$4:$I$36,2,FALSE)),MID(N190,SEARCH("立",N190)+1,LEN(N190)-SEARCH("立",N190))),N190)</f>
        <v/>
      </c>
      <c r="C190" s="199">
        <f t="shared" si="15"/>
        <v>0</v>
      </c>
      <c r="D190" s="199">
        <f t="shared" si="16"/>
        <v>0</v>
      </c>
      <c r="E190" s="198" t="str">
        <f t="shared" si="12"/>
        <v>　</v>
      </c>
      <c r="F190" s="198" t="str">
        <f t="shared" si="13"/>
        <v>　</v>
      </c>
    </row>
    <row r="191" spans="1:6" ht="18.75" customHeight="1" x14ac:dyDescent="0.15">
      <c r="A191" s="197" t="str">
        <f t="shared" si="14"/>
        <v/>
      </c>
      <c r="B191" s="198" t="str">
        <f>IFERROR(IFERROR(IF(N191="","",VLOOKUP(N191,大会名・学校名!$H$4:$I$36,2,FALSE)),MID(N191,SEARCH("立",N191)+1,LEN(N191)-SEARCH("立",N191))),N191)</f>
        <v/>
      </c>
      <c r="C191" s="199">
        <f t="shared" si="15"/>
        <v>0</v>
      </c>
      <c r="D191" s="199">
        <f t="shared" si="16"/>
        <v>0</v>
      </c>
      <c r="E191" s="198" t="str">
        <f t="shared" si="12"/>
        <v>　</v>
      </c>
      <c r="F191" s="198" t="str">
        <f t="shared" si="13"/>
        <v>　</v>
      </c>
    </row>
    <row r="192" spans="1:6" ht="18.75" customHeight="1" x14ac:dyDescent="0.15">
      <c r="A192" s="197" t="str">
        <f t="shared" si="14"/>
        <v/>
      </c>
      <c r="B192" s="198" t="str">
        <f>IFERROR(IFERROR(IF(N192="","",VLOOKUP(N192,大会名・学校名!$H$4:$I$36,2,FALSE)),MID(N192,SEARCH("立",N192)+1,LEN(N192)-SEARCH("立",N192))),N192)</f>
        <v/>
      </c>
      <c r="C192" s="199">
        <f t="shared" si="15"/>
        <v>0</v>
      </c>
      <c r="D192" s="199">
        <f t="shared" si="16"/>
        <v>0</v>
      </c>
      <c r="E192" s="198" t="str">
        <f t="shared" si="12"/>
        <v>　</v>
      </c>
      <c r="F192" s="198" t="str">
        <f t="shared" si="13"/>
        <v>　</v>
      </c>
    </row>
    <row r="193" spans="1:6" ht="18.75" customHeight="1" x14ac:dyDescent="0.15">
      <c r="A193" s="197" t="str">
        <f t="shared" si="14"/>
        <v/>
      </c>
      <c r="B193" s="198" t="str">
        <f>IFERROR(IFERROR(IF(N193="","",VLOOKUP(N193,大会名・学校名!$H$4:$I$36,2,FALSE)),MID(N193,SEARCH("立",N193)+1,LEN(N193)-SEARCH("立",N193))),N193)</f>
        <v/>
      </c>
      <c r="C193" s="199">
        <f t="shared" si="15"/>
        <v>0</v>
      </c>
      <c r="D193" s="199">
        <f t="shared" si="16"/>
        <v>0</v>
      </c>
      <c r="E193" s="198" t="str">
        <f t="shared" si="12"/>
        <v>　</v>
      </c>
      <c r="F193" s="198" t="str">
        <f t="shared" si="13"/>
        <v>　</v>
      </c>
    </row>
    <row r="194" spans="1:6" ht="18.75" customHeight="1" x14ac:dyDescent="0.15">
      <c r="A194" s="197" t="str">
        <f t="shared" si="14"/>
        <v/>
      </c>
      <c r="B194" s="198" t="str">
        <f>IFERROR(IFERROR(IF(N194="","",VLOOKUP(N194,大会名・学校名!$H$4:$I$36,2,FALSE)),MID(N194,SEARCH("立",N194)+1,LEN(N194)-SEARCH("立",N194))),N194)</f>
        <v/>
      </c>
      <c r="C194" s="199">
        <f t="shared" si="15"/>
        <v>0</v>
      </c>
      <c r="D194" s="199">
        <f t="shared" si="16"/>
        <v>0</v>
      </c>
      <c r="E194" s="198" t="str">
        <f t="shared" si="12"/>
        <v>　</v>
      </c>
      <c r="F194" s="198" t="str">
        <f t="shared" si="13"/>
        <v>　</v>
      </c>
    </row>
    <row r="195" spans="1:6" ht="18.75" customHeight="1" x14ac:dyDescent="0.15">
      <c r="A195" s="197" t="str">
        <f t="shared" si="14"/>
        <v/>
      </c>
      <c r="B195" s="198" t="str">
        <f>IFERROR(IFERROR(IF(N195="","",VLOOKUP(N195,大会名・学校名!$H$4:$I$36,2,FALSE)),MID(N195,SEARCH("立",N195)+1,LEN(N195)-SEARCH("立",N195))),N195)</f>
        <v/>
      </c>
      <c r="C195" s="199">
        <f t="shared" si="15"/>
        <v>0</v>
      </c>
      <c r="D195" s="199">
        <f t="shared" si="16"/>
        <v>0</v>
      </c>
      <c r="E195" s="198" t="str">
        <f t="shared" ref="E195:E201" si="17">H195&amp;"　"&amp;I195</f>
        <v>　</v>
      </c>
      <c r="F195" s="198" t="str">
        <f t="shared" ref="F195:F201" si="18">PHONETIC(J195)&amp;"　"&amp;PHONETIC(K195)</f>
        <v>　</v>
      </c>
    </row>
    <row r="196" spans="1:6" ht="18.75" customHeight="1" x14ac:dyDescent="0.15">
      <c r="A196" s="197" t="str">
        <f t="shared" ref="A196:A201" si="19">IF(E196="　","",A195+1)</f>
        <v/>
      </c>
      <c r="B196" s="198" t="str">
        <f>IFERROR(IFERROR(IF(N196="","",VLOOKUP(N196,大会名・学校名!$H$4:$I$36,2,FALSE)),MID(N196,SEARCH("立",N196)+1,LEN(N196)-SEARCH("立",N196))),N196)</f>
        <v/>
      </c>
      <c r="C196" s="199">
        <f t="shared" si="15"/>
        <v>0</v>
      </c>
      <c r="D196" s="199">
        <f t="shared" si="16"/>
        <v>0</v>
      </c>
      <c r="E196" s="198" t="str">
        <f t="shared" si="17"/>
        <v>　</v>
      </c>
      <c r="F196" s="198" t="str">
        <f t="shared" si="18"/>
        <v>　</v>
      </c>
    </row>
    <row r="197" spans="1:6" ht="18.75" customHeight="1" x14ac:dyDescent="0.15">
      <c r="A197" s="197" t="str">
        <f t="shared" si="19"/>
        <v/>
      </c>
      <c r="B197" s="198" t="str">
        <f>IFERROR(IFERROR(IF(N197="","",VLOOKUP(N197,大会名・学校名!$H$4:$I$36,2,FALSE)),MID(N197,SEARCH("立",N197)+1,LEN(N197)-SEARCH("立",N197))),N197)</f>
        <v/>
      </c>
      <c r="C197" s="199">
        <f t="shared" si="15"/>
        <v>0</v>
      </c>
      <c r="D197" s="199">
        <f t="shared" si="16"/>
        <v>0</v>
      </c>
      <c r="E197" s="198" t="str">
        <f t="shared" si="17"/>
        <v>　</v>
      </c>
      <c r="F197" s="198" t="str">
        <f t="shared" si="18"/>
        <v>　</v>
      </c>
    </row>
    <row r="198" spans="1:6" ht="18.75" customHeight="1" x14ac:dyDescent="0.15">
      <c r="A198" s="197" t="str">
        <f t="shared" si="19"/>
        <v/>
      </c>
      <c r="B198" s="198" t="str">
        <f>IFERROR(IFERROR(IF(N198="","",VLOOKUP(N198,大会名・学校名!$H$4:$I$36,2,FALSE)),MID(N198,SEARCH("立",N198)+1,LEN(N198)-SEARCH("立",N198))),N198)</f>
        <v/>
      </c>
      <c r="C198" s="199">
        <f t="shared" si="15"/>
        <v>0</v>
      </c>
      <c r="D198" s="199">
        <f t="shared" si="16"/>
        <v>0</v>
      </c>
      <c r="E198" s="198" t="str">
        <f t="shared" si="17"/>
        <v>　</v>
      </c>
      <c r="F198" s="198" t="str">
        <f t="shared" si="18"/>
        <v>　</v>
      </c>
    </row>
    <row r="199" spans="1:6" ht="18.75" customHeight="1" x14ac:dyDescent="0.15">
      <c r="A199" s="197" t="str">
        <f t="shared" si="19"/>
        <v/>
      </c>
      <c r="B199" s="198" t="str">
        <f>IFERROR(IFERROR(IF(N199="","",VLOOKUP(N199,大会名・学校名!$H$4:$I$36,2,FALSE)),MID(N199,SEARCH("立",N199)+1,LEN(N199)-SEARCH("立",N199))),N199)</f>
        <v/>
      </c>
      <c r="C199" s="199">
        <f t="shared" si="15"/>
        <v>0</v>
      </c>
      <c r="D199" s="199">
        <f t="shared" si="16"/>
        <v>0</v>
      </c>
      <c r="E199" s="198" t="str">
        <f t="shared" si="17"/>
        <v>　</v>
      </c>
      <c r="F199" s="198" t="str">
        <f t="shared" si="18"/>
        <v>　</v>
      </c>
    </row>
    <row r="200" spans="1:6" ht="18.75" customHeight="1" x14ac:dyDescent="0.15">
      <c r="A200" s="197" t="str">
        <f t="shared" si="19"/>
        <v/>
      </c>
      <c r="B200" s="198" t="str">
        <f>IFERROR(IFERROR(IF(N200="","",VLOOKUP(N200,大会名・学校名!$H$4:$I$36,2,FALSE)),MID(N200,SEARCH("立",N200)+1,LEN(N200)-SEARCH("立",N200))),N200)</f>
        <v/>
      </c>
      <c r="C200" s="199">
        <f t="shared" si="15"/>
        <v>0</v>
      </c>
      <c r="D200" s="199">
        <f t="shared" si="16"/>
        <v>0</v>
      </c>
      <c r="E200" s="198" t="str">
        <f t="shared" si="17"/>
        <v>　</v>
      </c>
      <c r="F200" s="198" t="str">
        <f t="shared" si="18"/>
        <v>　</v>
      </c>
    </row>
    <row r="201" spans="1:6" ht="18.75" customHeight="1" x14ac:dyDescent="0.15">
      <c r="A201" s="197" t="str">
        <f t="shared" si="19"/>
        <v/>
      </c>
      <c r="B201" s="198" t="str">
        <f>IFERROR(IFERROR(IF(N201="","",VLOOKUP(N201,大会名・学校名!$H$4:$I$36,2,FALSE)),MID(N201,SEARCH("立",N201)+1,LEN(N201)-SEARCH("立",N201))),N201)</f>
        <v/>
      </c>
      <c r="C201" s="199">
        <f t="shared" si="15"/>
        <v>0</v>
      </c>
      <c r="D201" s="199">
        <f t="shared" si="16"/>
        <v>0</v>
      </c>
      <c r="E201" s="198" t="str">
        <f t="shared" si="17"/>
        <v>　</v>
      </c>
      <c r="F201" s="198" t="str">
        <f t="shared" si="18"/>
        <v>　</v>
      </c>
    </row>
  </sheetData>
  <autoFilter ref="A1:F201"/>
  <phoneticPr fontId="20" type="Hiragan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sqref="A1:J2"/>
    </sheetView>
  </sheetViews>
  <sheetFormatPr defaultColWidth="9" defaultRowHeight="13.5" x14ac:dyDescent="0.15"/>
  <cols>
    <col min="1" max="2" width="4.5" style="104" customWidth="1"/>
    <col min="3" max="3" width="15" style="104" customWidth="1"/>
    <col min="4" max="4" width="9" style="104"/>
    <col min="5" max="5" width="13.875" style="104" bestFit="1" customWidth="1"/>
    <col min="6" max="11" width="9" style="104"/>
    <col min="12" max="12" width="45.375" style="104" bestFit="1" customWidth="1"/>
    <col min="13" max="13" width="18.625" style="104" hidden="1" customWidth="1"/>
    <col min="14" max="14" width="25.75" style="104" hidden="1" customWidth="1"/>
    <col min="15" max="15" width="34.5" style="104" bestFit="1" customWidth="1"/>
    <col min="16" max="16" width="11" style="104" bestFit="1" customWidth="1"/>
    <col min="17" max="16384" width="9" style="104"/>
  </cols>
  <sheetData>
    <row r="1" spans="1:15" ht="15" customHeight="1" x14ac:dyDescent="0.15">
      <c r="A1" s="266" t="s">
        <v>148</v>
      </c>
      <c r="B1" s="267"/>
      <c r="C1" s="267"/>
      <c r="D1" s="267"/>
      <c r="E1" s="267"/>
      <c r="F1" s="267"/>
      <c r="G1" s="267"/>
      <c r="H1" s="267"/>
      <c r="I1" s="267"/>
      <c r="J1" s="268"/>
      <c r="L1" s="104" t="str">
        <f>'大会申込書（高校団体加盟校用）'!B2</f>
        <v>第34回三重県高等学校ゴルフ選手権</v>
      </c>
    </row>
    <row r="2" spans="1:15" ht="26.25" customHeight="1" x14ac:dyDescent="0.15">
      <c r="A2" s="269"/>
      <c r="B2" s="270"/>
      <c r="C2" s="270"/>
      <c r="D2" s="270"/>
      <c r="E2" s="270"/>
      <c r="F2" s="270"/>
      <c r="G2" s="270"/>
      <c r="H2" s="270"/>
      <c r="I2" s="270"/>
      <c r="J2" s="271"/>
    </row>
    <row r="3" spans="1:15" ht="45" customHeight="1" x14ac:dyDescent="0.15">
      <c r="A3" s="255" t="s">
        <v>149</v>
      </c>
      <c r="B3" s="257"/>
      <c r="C3" s="105" t="s">
        <v>53</v>
      </c>
      <c r="D3" s="272" t="str">
        <f>入力!J3</f>
        <v>学校名</v>
      </c>
      <c r="E3" s="273"/>
      <c r="F3" s="273"/>
      <c r="G3" s="273"/>
      <c r="H3" s="273"/>
      <c r="I3" s="273"/>
      <c r="J3" s="274"/>
      <c r="L3" s="106" t="s">
        <v>150</v>
      </c>
    </row>
    <row r="4" spans="1:15" ht="45" customHeight="1" x14ac:dyDescent="0.15">
      <c r="A4" s="264"/>
      <c r="B4" s="265"/>
      <c r="C4" s="107" t="s">
        <v>151</v>
      </c>
      <c r="D4" s="275" t="str">
        <f>'大会申込書（高校団体加盟校用）'!G13</f>
        <v>顧問</v>
      </c>
      <c r="E4" s="276"/>
      <c r="F4" s="276"/>
      <c r="G4" s="276"/>
      <c r="H4" s="276"/>
      <c r="I4" s="276"/>
      <c r="J4" s="277"/>
      <c r="L4" s="106" t="s">
        <v>152</v>
      </c>
    </row>
    <row r="5" spans="1:15" ht="45" customHeight="1" x14ac:dyDescent="0.15">
      <c r="A5" s="256"/>
      <c r="B5" s="258"/>
      <c r="C5" s="108" t="s">
        <v>153</v>
      </c>
      <c r="D5" s="278"/>
      <c r="E5" s="279"/>
      <c r="F5" s="279"/>
      <c r="G5" s="279"/>
      <c r="H5" s="279"/>
      <c r="I5" s="279"/>
      <c r="J5" s="109" t="s">
        <v>154</v>
      </c>
      <c r="L5" s="106" t="s">
        <v>155</v>
      </c>
    </row>
    <row r="6" spans="1:15" ht="30" customHeight="1" x14ac:dyDescent="0.15">
      <c r="A6" s="255" t="s">
        <v>156</v>
      </c>
      <c r="B6" s="257" t="s">
        <v>157</v>
      </c>
      <c r="C6" s="110" t="s">
        <v>158</v>
      </c>
      <c r="D6" s="111"/>
      <c r="E6" s="111"/>
      <c r="F6" s="111"/>
      <c r="G6" s="111"/>
      <c r="H6" s="111"/>
      <c r="I6" s="111"/>
      <c r="J6" s="112"/>
    </row>
    <row r="7" spans="1:15" ht="30" customHeight="1" x14ac:dyDescent="0.15">
      <c r="A7" s="264"/>
      <c r="B7" s="265"/>
      <c r="C7" s="113" t="s">
        <v>159</v>
      </c>
      <c r="D7" s="114"/>
      <c r="E7" s="114"/>
      <c r="F7" s="114"/>
      <c r="G7" s="114"/>
      <c r="H7" s="114"/>
      <c r="I7" s="114"/>
      <c r="J7" s="115"/>
    </row>
    <row r="8" spans="1:15" ht="37.5" customHeight="1" x14ac:dyDescent="0.15">
      <c r="A8" s="256"/>
      <c r="B8" s="258"/>
      <c r="C8" s="116" t="s">
        <v>160</v>
      </c>
      <c r="D8" s="117"/>
      <c r="E8" s="117"/>
      <c r="F8" s="117"/>
      <c r="G8" s="117"/>
      <c r="H8" s="117"/>
      <c r="I8" s="117"/>
      <c r="J8" s="118"/>
    </row>
    <row r="9" spans="1:15" ht="45" customHeight="1" x14ac:dyDescent="0.15">
      <c r="A9" s="255" t="s">
        <v>161</v>
      </c>
      <c r="B9" s="257" t="s">
        <v>162</v>
      </c>
      <c r="C9" s="111"/>
      <c r="D9" s="259">
        <f>VLOOKUP($L$1,大会名・学校名!$F$4:$G$13,2,FALSE)</f>
        <v>44186</v>
      </c>
      <c r="E9" s="259"/>
      <c r="F9" s="259"/>
      <c r="G9" s="119" t="s">
        <v>163</v>
      </c>
      <c r="H9" s="111"/>
      <c r="I9" s="111"/>
      <c r="J9" s="112"/>
      <c r="L9" s="106" t="s">
        <v>164</v>
      </c>
    </row>
    <row r="10" spans="1:15" ht="45" customHeight="1" x14ac:dyDescent="0.15">
      <c r="A10" s="256"/>
      <c r="B10" s="258"/>
      <c r="C10" s="120"/>
      <c r="D10" s="260">
        <f>IF(I10="","",D9+I10-1)</f>
        <v>44187</v>
      </c>
      <c r="E10" s="260"/>
      <c r="F10" s="260"/>
      <c r="G10" s="121" t="s">
        <v>165</v>
      </c>
      <c r="H10" s="120"/>
      <c r="I10" s="122">
        <v>2</v>
      </c>
      <c r="J10" s="123" t="s">
        <v>166</v>
      </c>
      <c r="L10" s="106" t="s">
        <v>167</v>
      </c>
    </row>
    <row r="11" spans="1:15" ht="41.25" customHeight="1" x14ac:dyDescent="0.15">
      <c r="A11" s="255" t="s">
        <v>168</v>
      </c>
      <c r="B11" s="257" t="s">
        <v>169</v>
      </c>
      <c r="C11" s="107" t="s">
        <v>170</v>
      </c>
      <c r="D11" s="261" t="str">
        <f>IFERROR(IF(D12="","",VLOOKUP($D$12,$L$15:$O$23,4,FALSE)),"")</f>
        <v>三重県鈴鹿市東庄内町上宮代1447</v>
      </c>
      <c r="E11" s="262"/>
      <c r="F11" s="262"/>
      <c r="G11" s="262"/>
      <c r="H11" s="262"/>
      <c r="I11" s="262"/>
      <c r="J11" s="263"/>
    </row>
    <row r="12" spans="1:15" ht="41.25" customHeight="1" x14ac:dyDescent="0.15">
      <c r="A12" s="256"/>
      <c r="B12" s="258"/>
      <c r="C12" s="108" t="s">
        <v>171</v>
      </c>
      <c r="D12" s="261" t="s">
        <v>190</v>
      </c>
      <c r="E12" s="262"/>
      <c r="F12" s="262"/>
      <c r="G12" s="262"/>
      <c r="H12" s="262"/>
      <c r="I12" s="262"/>
      <c r="J12" s="263"/>
      <c r="L12" s="106" t="s">
        <v>172</v>
      </c>
    </row>
    <row r="13" spans="1:15" x14ac:dyDescent="0.15">
      <c r="A13" s="124"/>
      <c r="B13" s="111"/>
      <c r="C13" s="111"/>
      <c r="D13" s="111"/>
      <c r="E13" s="111"/>
      <c r="F13" s="111"/>
      <c r="G13" s="111"/>
      <c r="H13" s="111"/>
      <c r="I13" s="111"/>
      <c r="J13" s="112"/>
    </row>
    <row r="14" spans="1:15" s="127" customFormat="1" ht="14.25" x14ac:dyDescent="0.15">
      <c r="A14" s="125"/>
      <c r="B14" s="113"/>
      <c r="C14" s="113" t="s">
        <v>173</v>
      </c>
      <c r="D14" s="113"/>
      <c r="E14" s="113"/>
      <c r="F14" s="113"/>
      <c r="G14" s="113"/>
      <c r="H14" s="113"/>
      <c r="I14" s="113"/>
      <c r="J14" s="126"/>
    </row>
    <row r="15" spans="1:15" s="127" customFormat="1" ht="14.25" x14ac:dyDescent="0.15">
      <c r="A15" s="125"/>
      <c r="B15" s="113"/>
      <c r="C15" s="113"/>
      <c r="D15" s="113"/>
      <c r="E15" s="113"/>
      <c r="F15" s="113"/>
      <c r="G15" s="113"/>
      <c r="H15" s="113"/>
      <c r="I15" s="113"/>
      <c r="J15" s="126"/>
      <c r="L15" s="128" t="s">
        <v>174</v>
      </c>
      <c r="M15" s="129" t="s">
        <v>175</v>
      </c>
      <c r="N15" s="129" t="s">
        <v>176</v>
      </c>
      <c r="O15" s="130" t="s">
        <v>177</v>
      </c>
    </row>
    <row r="16" spans="1:15" s="127" customFormat="1" ht="14.25" x14ac:dyDescent="0.15">
      <c r="A16" s="125"/>
      <c r="B16" s="113"/>
      <c r="C16" s="249">
        <f ca="1">NOW()</f>
        <v>44092.713828703701</v>
      </c>
      <c r="D16" s="249"/>
      <c r="E16" s="131">
        <v>27</v>
      </c>
      <c r="F16" s="132"/>
      <c r="G16" s="113"/>
      <c r="H16" s="113"/>
      <c r="I16" s="113"/>
      <c r="J16" s="126"/>
      <c r="L16" s="133" t="s">
        <v>178</v>
      </c>
      <c r="M16" s="113"/>
      <c r="N16" s="113" t="s">
        <v>178</v>
      </c>
      <c r="O16" s="134" t="s">
        <v>179</v>
      </c>
    </row>
    <row r="17" spans="1:16" s="127" customFormat="1" ht="14.25" x14ac:dyDescent="0.15">
      <c r="A17" s="125"/>
      <c r="B17" s="113"/>
      <c r="C17" s="113"/>
      <c r="D17" s="113"/>
      <c r="E17" s="113"/>
      <c r="F17" s="113"/>
      <c r="G17" s="113"/>
      <c r="H17" s="113"/>
      <c r="I17" s="113"/>
      <c r="J17" s="126"/>
      <c r="L17" s="133" t="s">
        <v>180</v>
      </c>
      <c r="M17" s="113" t="s">
        <v>175</v>
      </c>
      <c r="N17" s="113" t="s">
        <v>181</v>
      </c>
      <c r="O17" s="134" t="s">
        <v>182</v>
      </c>
    </row>
    <row r="18" spans="1:16" s="127" customFormat="1" ht="14.25" x14ac:dyDescent="0.15">
      <c r="A18" s="125"/>
      <c r="B18" s="113" t="s">
        <v>183</v>
      </c>
      <c r="C18" s="113"/>
      <c r="D18" s="113"/>
      <c r="E18" s="113"/>
      <c r="F18" s="113"/>
      <c r="G18" s="113"/>
      <c r="H18" s="113"/>
      <c r="I18" s="113"/>
      <c r="J18" s="126"/>
      <c r="L18" s="133" t="s">
        <v>184</v>
      </c>
      <c r="M18" s="113"/>
      <c r="N18" s="113" t="s">
        <v>184</v>
      </c>
      <c r="O18" s="134" t="s">
        <v>185</v>
      </c>
    </row>
    <row r="19" spans="1:16" s="127" customFormat="1" ht="14.25" x14ac:dyDescent="0.15">
      <c r="A19" s="125"/>
      <c r="B19" s="250">
        <f>IFERROR(IF($D$12="","",VLOOKUP($D$12,$L$15:$O$23,2,FALSE)),"")</f>
        <v>0</v>
      </c>
      <c r="C19" s="250"/>
      <c r="D19" s="250"/>
      <c r="E19" s="113"/>
      <c r="F19" s="113"/>
      <c r="G19" s="113"/>
      <c r="H19" s="113"/>
      <c r="I19" s="113"/>
      <c r="J19" s="126"/>
      <c r="L19" s="133" t="s">
        <v>186</v>
      </c>
      <c r="M19" s="113"/>
      <c r="N19" s="113" t="s">
        <v>187</v>
      </c>
      <c r="O19" s="134" t="s">
        <v>188</v>
      </c>
    </row>
    <row r="20" spans="1:16" s="127" customFormat="1" ht="14.25" x14ac:dyDescent="0.15">
      <c r="A20" s="125"/>
      <c r="B20" s="250"/>
      <c r="C20" s="250"/>
      <c r="D20" s="250"/>
      <c r="F20" s="113"/>
      <c r="G20" s="113"/>
      <c r="H20" s="113"/>
      <c r="I20" s="113"/>
      <c r="J20" s="126"/>
      <c r="L20" s="133" t="s">
        <v>189</v>
      </c>
      <c r="M20" s="113"/>
      <c r="N20" s="113" t="s">
        <v>190</v>
      </c>
      <c r="O20" s="134" t="s">
        <v>191</v>
      </c>
    </row>
    <row r="21" spans="1:16" s="127" customFormat="1" ht="14.25" x14ac:dyDescent="0.15">
      <c r="A21" s="125"/>
      <c r="B21" s="250" t="str">
        <f>IFERROR(IF($D$12="","",VLOOKUP($D$12,$L$15:$O$23,3,FALSE)),D12)</f>
        <v>中日カントリークラブ</v>
      </c>
      <c r="C21" s="250"/>
      <c r="D21" s="250"/>
      <c r="F21" s="113"/>
      <c r="G21" s="113"/>
      <c r="H21" s="113"/>
      <c r="I21" s="113"/>
      <c r="J21" s="126"/>
      <c r="L21" s="133"/>
      <c r="M21" s="113"/>
      <c r="N21" s="113">
        <f>L21</f>
        <v>0</v>
      </c>
      <c r="O21" s="134"/>
    </row>
    <row r="22" spans="1:16" s="127" customFormat="1" ht="14.25" x14ac:dyDescent="0.15">
      <c r="A22" s="125"/>
      <c r="B22" s="250"/>
      <c r="C22" s="250"/>
      <c r="D22" s="250"/>
      <c r="E22" s="135" t="s">
        <v>14</v>
      </c>
      <c r="F22" s="113"/>
      <c r="G22" s="113"/>
      <c r="H22" s="113"/>
      <c r="I22" s="113"/>
      <c r="J22" s="126"/>
      <c r="L22" s="133"/>
      <c r="M22" s="113"/>
      <c r="N22" s="113">
        <f>L22</f>
        <v>0</v>
      </c>
      <c r="O22" s="134"/>
    </row>
    <row r="23" spans="1:16" s="127" customFormat="1" ht="14.25" x14ac:dyDescent="0.15">
      <c r="A23" s="125"/>
      <c r="B23" s="251"/>
      <c r="C23" s="251"/>
      <c r="D23" s="251"/>
      <c r="F23" s="113"/>
      <c r="G23" s="113"/>
      <c r="H23" s="113"/>
      <c r="I23" s="113"/>
      <c r="J23" s="126"/>
      <c r="L23" s="136"/>
      <c r="M23" s="137"/>
      <c r="N23" s="137">
        <f>L23</f>
        <v>0</v>
      </c>
      <c r="O23" s="138"/>
    </row>
    <row r="24" spans="1:16" s="127" customFormat="1" ht="14.25" x14ac:dyDescent="0.15">
      <c r="A24" s="125"/>
      <c r="B24" s="113"/>
      <c r="C24" s="113"/>
      <c r="D24" s="113"/>
      <c r="E24" s="113"/>
      <c r="F24" s="113"/>
      <c r="G24" s="113"/>
      <c r="H24" s="113"/>
      <c r="I24" s="113"/>
      <c r="J24" s="126"/>
    </row>
    <row r="25" spans="1:16" s="127" customFormat="1" ht="14.25" x14ac:dyDescent="0.15">
      <c r="A25" s="125"/>
      <c r="B25" s="113"/>
      <c r="C25" s="113"/>
      <c r="D25" s="113"/>
      <c r="E25" s="113"/>
      <c r="F25" s="113"/>
      <c r="G25" s="113"/>
      <c r="H25" s="113"/>
      <c r="I25" s="113"/>
      <c r="J25" s="126"/>
      <c r="L25" s="139" t="s">
        <v>233</v>
      </c>
      <c r="M25" s="140"/>
      <c r="N25" s="140"/>
      <c r="O25" s="140" t="s">
        <v>192</v>
      </c>
      <c r="P25" s="141" t="str">
        <f>IFERROR(VLOOKUP(L25,大会名・学校名!$I$4:$J$36,2,FALSE),"")</f>
        <v>岡島　義信</v>
      </c>
    </row>
    <row r="26" spans="1:16" s="127" customFormat="1" ht="14.25" x14ac:dyDescent="0.15">
      <c r="A26" s="125"/>
      <c r="B26" s="113"/>
      <c r="C26" s="113"/>
      <c r="D26" s="113"/>
      <c r="E26" s="142" t="s">
        <v>193</v>
      </c>
      <c r="F26" s="252" t="str">
        <f>IFERROR(VLOOKUP($D$3,$L$25:$P$42,4,FALSE),"")</f>
        <v/>
      </c>
      <c r="G26" s="252"/>
      <c r="H26" s="252"/>
      <c r="I26" s="252"/>
      <c r="J26" s="253"/>
      <c r="L26" s="143" t="s">
        <v>142</v>
      </c>
      <c r="M26" s="114"/>
      <c r="N26" s="114"/>
      <c r="O26" s="114" t="s">
        <v>194</v>
      </c>
      <c r="P26" s="144" t="str">
        <f>IFERROR(VLOOKUP(L26,大会名・学校名!$I$4:$J$36,2,FALSE),"")</f>
        <v>村田　圭治</v>
      </c>
    </row>
    <row r="27" spans="1:16" s="127" customFormat="1" ht="14.25" x14ac:dyDescent="0.15">
      <c r="A27" s="125"/>
      <c r="B27" s="113"/>
      <c r="C27" s="113"/>
      <c r="D27" s="113"/>
      <c r="E27" s="113"/>
      <c r="F27" s="252"/>
      <c r="G27" s="252"/>
      <c r="H27" s="252"/>
      <c r="I27" s="252"/>
      <c r="J27" s="253"/>
      <c r="L27" s="143" t="s">
        <v>234</v>
      </c>
      <c r="M27" s="114"/>
      <c r="N27" s="114"/>
      <c r="O27" s="114" t="s">
        <v>195</v>
      </c>
      <c r="P27" s="145" t="str">
        <f>IFERROR(VLOOKUP(L27,大会名・学校名!$I$4:$J$36,2,FALSE),"")</f>
        <v>阿形　克己</v>
      </c>
    </row>
    <row r="28" spans="1:16" s="127" customFormat="1" ht="14.25" x14ac:dyDescent="0.15">
      <c r="A28" s="125"/>
      <c r="B28" s="113"/>
      <c r="C28" s="113"/>
      <c r="D28" s="113"/>
      <c r="E28" s="142" t="s">
        <v>53</v>
      </c>
      <c r="F28" s="254" t="str">
        <f>D3</f>
        <v>学校名</v>
      </c>
      <c r="G28" s="254"/>
      <c r="H28" s="254"/>
      <c r="I28" s="254"/>
      <c r="J28" s="126"/>
      <c r="L28" s="143" t="s">
        <v>41</v>
      </c>
      <c r="M28" s="114"/>
      <c r="N28" s="114"/>
      <c r="O28" s="114" t="s">
        <v>196</v>
      </c>
      <c r="P28" s="145" t="str">
        <f>IFERROR(VLOOKUP(L28,大会名・学校名!$I$4:$J$36,2,FALSE),"")</f>
        <v>細見　明典</v>
      </c>
    </row>
    <row r="29" spans="1:16" s="127" customFormat="1" ht="14.25" x14ac:dyDescent="0.15">
      <c r="A29" s="125"/>
      <c r="B29" s="113"/>
      <c r="C29" s="113"/>
      <c r="D29" s="113"/>
      <c r="E29" s="113"/>
      <c r="F29" s="254"/>
      <c r="G29" s="254"/>
      <c r="H29" s="254"/>
      <c r="I29" s="254"/>
      <c r="J29" s="126"/>
      <c r="L29" s="143" t="s">
        <v>91</v>
      </c>
      <c r="M29" s="114"/>
      <c r="N29" s="114"/>
      <c r="O29" s="114" t="s">
        <v>197</v>
      </c>
      <c r="P29" s="144" t="str">
        <f>IFERROR(VLOOKUP(L29,大会名・学校名!$I$4:$J$36,2,FALSE),"")</f>
        <v>德田　嘉美</v>
      </c>
    </row>
    <row r="30" spans="1:16" s="127" customFormat="1" ht="14.25" x14ac:dyDescent="0.15">
      <c r="A30" s="125"/>
      <c r="B30" s="113"/>
      <c r="C30" s="113"/>
      <c r="D30" s="113"/>
      <c r="E30" s="113"/>
      <c r="F30" s="113"/>
      <c r="G30" s="113"/>
      <c r="H30" s="113"/>
      <c r="I30" s="113"/>
      <c r="J30" s="126"/>
      <c r="L30" s="143" t="s">
        <v>99</v>
      </c>
      <c r="M30" s="114"/>
      <c r="N30" s="114"/>
      <c r="O30" s="114" t="s">
        <v>198</v>
      </c>
      <c r="P30" s="145" t="str">
        <f>IFERROR(VLOOKUP(L30,大会名・学校名!$I$4:$J$36,2,FALSE),"")</f>
        <v>早川　巌</v>
      </c>
    </row>
    <row r="31" spans="1:16" s="127" customFormat="1" ht="14.25" x14ac:dyDescent="0.15">
      <c r="A31" s="125"/>
      <c r="B31" s="113"/>
      <c r="C31" s="113"/>
      <c r="D31" s="113"/>
      <c r="E31" s="113" t="s">
        <v>199</v>
      </c>
      <c r="F31" s="113"/>
      <c r="G31" s="247" t="str">
        <f>IFERROR(VLOOKUP($D$3,$L$25:$P$42,5,FALSE),"")</f>
        <v/>
      </c>
      <c r="H31" s="247"/>
      <c r="I31" s="247"/>
      <c r="J31" s="126"/>
      <c r="L31" s="143" t="s">
        <v>141</v>
      </c>
      <c r="M31" s="114"/>
      <c r="N31" s="114"/>
      <c r="O31" s="114" t="s">
        <v>200</v>
      </c>
      <c r="P31" s="144" t="str">
        <f>IFERROR(VLOOKUP(L31,大会名・学校名!$I$4:$J$36,2,FALSE),"")</f>
        <v>西尾　　雅二</v>
      </c>
    </row>
    <row r="32" spans="1:16" s="127" customFormat="1" ht="14.25" x14ac:dyDescent="0.15">
      <c r="A32" s="125"/>
      <c r="B32" s="113"/>
      <c r="C32" s="113"/>
      <c r="D32" s="113"/>
      <c r="E32" s="113"/>
      <c r="F32" s="113"/>
      <c r="G32" s="247"/>
      <c r="H32" s="247"/>
      <c r="I32" s="247"/>
      <c r="J32" s="126" t="s">
        <v>201</v>
      </c>
      <c r="L32" s="143" t="s">
        <v>235</v>
      </c>
      <c r="M32" s="114"/>
      <c r="N32" s="114"/>
      <c r="O32" s="114" t="s">
        <v>202</v>
      </c>
      <c r="P32" s="144" t="str">
        <f>IFERROR(VLOOKUP(L32,大会名・学校名!$I$4:$J$36,2,FALSE),"")</f>
        <v/>
      </c>
    </row>
    <row r="33" spans="1:16" x14ac:dyDescent="0.15">
      <c r="A33" s="146"/>
      <c r="B33" s="117"/>
      <c r="C33" s="117"/>
      <c r="D33" s="117"/>
      <c r="E33" s="117"/>
      <c r="F33" s="117"/>
      <c r="G33" s="117"/>
      <c r="H33" s="117"/>
      <c r="I33" s="117"/>
      <c r="J33" s="118"/>
      <c r="L33" s="143" t="s">
        <v>143</v>
      </c>
      <c r="M33" s="114"/>
      <c r="N33" s="114"/>
      <c r="O33" s="114" t="s">
        <v>203</v>
      </c>
      <c r="P33" s="145" t="str">
        <f>IFERROR(VLOOKUP(L33,大会名・学校名!$I$4:$J$36,2,FALSE),"")</f>
        <v>中谷　文弘</v>
      </c>
    </row>
    <row r="34" spans="1:16" s="127" customFormat="1" ht="22.5" customHeight="1" x14ac:dyDescent="0.15">
      <c r="A34" s="248" t="s">
        <v>204</v>
      </c>
      <c r="B34" s="248"/>
      <c r="L34" s="143" t="s">
        <v>205</v>
      </c>
      <c r="M34" s="114"/>
      <c r="N34" s="114"/>
      <c r="O34" s="114" t="s">
        <v>206</v>
      </c>
      <c r="P34" s="144" t="str">
        <f>IFERROR(VLOOKUP(L34,大会名・学校名!$I$4:$J$36,2,FALSE),"")</f>
        <v>高木　義成</v>
      </c>
    </row>
    <row r="35" spans="1:16" s="127" customFormat="1" ht="18.75" customHeight="1" x14ac:dyDescent="0.15">
      <c r="B35" s="147">
        <v>1</v>
      </c>
      <c r="C35" s="127" t="s">
        <v>207</v>
      </c>
      <c r="L35" s="143" t="s">
        <v>43</v>
      </c>
      <c r="M35" s="114"/>
      <c r="N35" s="114"/>
      <c r="O35" s="114" t="s">
        <v>195</v>
      </c>
      <c r="P35" s="145" t="str">
        <f>IFERROR(VLOOKUP(L35,大会名・学校名!$I$4:$J$36,2,FALSE),"")</f>
        <v>阿形　克己</v>
      </c>
    </row>
    <row r="36" spans="1:16" s="127" customFormat="1" ht="18.75" customHeight="1" x14ac:dyDescent="0.15">
      <c r="B36" s="147">
        <v>2</v>
      </c>
      <c r="C36" s="127" t="s">
        <v>208</v>
      </c>
      <c r="L36" s="143" t="s">
        <v>209</v>
      </c>
      <c r="M36" s="114"/>
      <c r="N36" s="114"/>
      <c r="O36" s="114" t="s">
        <v>210</v>
      </c>
      <c r="P36" s="145" t="str">
        <f>IFERROR(VLOOKUP(L36,大会名・学校名!$I$4:$J$36,2,FALSE),"")</f>
        <v/>
      </c>
    </row>
    <row r="37" spans="1:16" s="127" customFormat="1" ht="18.75" customHeight="1" x14ac:dyDescent="0.15">
      <c r="B37" s="147">
        <v>3</v>
      </c>
      <c r="C37" s="127" t="s">
        <v>211</v>
      </c>
      <c r="L37" s="143" t="s">
        <v>212</v>
      </c>
      <c r="M37" s="114"/>
      <c r="N37" s="114"/>
      <c r="O37" s="114" t="s">
        <v>206</v>
      </c>
      <c r="P37" s="144" t="str">
        <f>IFERROR(VLOOKUP(L37,大会名・学校名!$I$4:$J$36,2,FALSE),"")</f>
        <v>高木　義成</v>
      </c>
    </row>
    <row r="38" spans="1:16" ht="14.25" customHeight="1" x14ac:dyDescent="0.15">
      <c r="L38" s="143"/>
      <c r="M38" s="114"/>
      <c r="N38" s="114"/>
      <c r="O38" s="114"/>
      <c r="P38" s="144" t="str">
        <f>IFERROR(VLOOKUP(L38,大会名・学校名!$I$4:$J$36,2,FALSE),"")</f>
        <v/>
      </c>
    </row>
    <row r="39" spans="1:16" ht="14.25" customHeight="1" x14ac:dyDescent="0.15">
      <c r="L39" s="143"/>
      <c r="M39" s="114"/>
      <c r="N39" s="114"/>
      <c r="O39" s="114"/>
      <c r="P39" s="144" t="str">
        <f>IFERROR(VLOOKUP(L39,大会名・学校名!$I$4:$J$36,2,FALSE),"")</f>
        <v/>
      </c>
    </row>
    <row r="40" spans="1:16" ht="14.25" customHeight="1" x14ac:dyDescent="0.15">
      <c r="L40" s="143"/>
      <c r="M40" s="114"/>
      <c r="N40" s="114"/>
      <c r="O40" s="114"/>
      <c r="P40" s="144" t="str">
        <f>IFERROR(VLOOKUP(L40,大会名・学校名!$I$4:$J$36,2,FALSE),"")</f>
        <v/>
      </c>
    </row>
    <row r="41" spans="1:16" ht="14.25" customHeight="1" x14ac:dyDescent="0.15">
      <c r="L41" s="143"/>
      <c r="M41" s="114"/>
      <c r="N41" s="114"/>
      <c r="O41" s="114"/>
      <c r="P41" s="144" t="str">
        <f>IFERROR(VLOOKUP(L41,大会名・学校名!$I$4:$J$36,2,FALSE),"")</f>
        <v/>
      </c>
    </row>
    <row r="42" spans="1:16" ht="14.25" customHeight="1" x14ac:dyDescent="0.15">
      <c r="L42" s="148"/>
      <c r="M42" s="149"/>
      <c r="N42" s="149"/>
      <c r="O42" s="149"/>
      <c r="P42" s="150" t="str">
        <f>IFERROR(VLOOKUP(L42,大会名・学校名!$I$4:$J$36,2,FALSE),"")</f>
        <v/>
      </c>
    </row>
  </sheetData>
  <mergeCells count="23">
    <mergeCell ref="A6:A8"/>
    <mergeCell ref="B6:B8"/>
    <mergeCell ref="A1:J2"/>
    <mergeCell ref="A3:B5"/>
    <mergeCell ref="D3:J3"/>
    <mergeCell ref="D4:J4"/>
    <mergeCell ref="D5:I5"/>
    <mergeCell ref="A9:A10"/>
    <mergeCell ref="B9:B10"/>
    <mergeCell ref="D9:F9"/>
    <mergeCell ref="D10:F10"/>
    <mergeCell ref="A11:A12"/>
    <mergeCell ref="B11:B12"/>
    <mergeCell ref="D11:J11"/>
    <mergeCell ref="D12:J12"/>
    <mergeCell ref="G31:I32"/>
    <mergeCell ref="A34:B34"/>
    <mergeCell ref="C16:D16"/>
    <mergeCell ref="B19:D20"/>
    <mergeCell ref="B21:D22"/>
    <mergeCell ref="B23:D23"/>
    <mergeCell ref="F26:J27"/>
    <mergeCell ref="F28:I29"/>
  </mergeCells>
  <phoneticPr fontId="20"/>
  <dataValidations count="1">
    <dataValidation type="list" allowBlank="1" showInputMessage="1" showErrorMessage="1" sqref="D12:J12">
      <formula1>$L$14:$L$23</formula1>
    </dataValidation>
  </dataValidations>
  <printOptions horizontalCentered="1" verticalCentered="1"/>
  <pageMargins left="0.78740157480314965" right="0.78740157480314965" top="0.59055118110236227" bottom="0.59055118110236227"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Q2" sqref="Q2:R3"/>
    </sheetView>
  </sheetViews>
  <sheetFormatPr defaultColWidth="9" defaultRowHeight="13.5" x14ac:dyDescent="0.15"/>
  <cols>
    <col min="1" max="2" width="8.5" style="104" customWidth="1"/>
    <col min="3" max="4" width="7.75" style="104" customWidth="1"/>
    <col min="5" max="5" width="7.25" style="104" bestFit="1" customWidth="1"/>
    <col min="6" max="6" width="5.625" style="104" customWidth="1"/>
    <col min="7" max="7" width="9.75" style="104" customWidth="1"/>
    <col min="8" max="8" width="5.625" style="104" customWidth="1"/>
    <col min="9" max="10" width="5" style="104" customWidth="1"/>
    <col min="11" max="12" width="10" style="104" customWidth="1"/>
    <col min="13" max="14" width="7.5" style="104" customWidth="1"/>
    <col min="15" max="15" width="9" style="104"/>
    <col min="16" max="18" width="10.625" style="104" customWidth="1"/>
    <col min="19" max="16384" width="9" style="104"/>
  </cols>
  <sheetData>
    <row r="1" spans="1:18" ht="13.5" customHeight="1" thickBot="1" x14ac:dyDescent="0.25">
      <c r="A1" s="321" t="s">
        <v>53</v>
      </c>
      <c r="B1" s="321"/>
      <c r="C1" s="323" t="str">
        <f>利用証明書!D3</f>
        <v>学校名</v>
      </c>
      <c r="D1" s="323"/>
      <c r="E1" s="323"/>
      <c r="F1" s="323"/>
      <c r="G1" s="323"/>
      <c r="H1" s="151"/>
      <c r="I1" s="152"/>
      <c r="J1" s="325" t="s">
        <v>213</v>
      </c>
      <c r="K1" s="325"/>
      <c r="L1" s="325"/>
      <c r="M1" s="325"/>
      <c r="N1" s="325"/>
      <c r="O1" s="325"/>
      <c r="P1" s="152"/>
      <c r="Q1" s="152"/>
      <c r="R1" s="152"/>
    </row>
    <row r="2" spans="1:18" ht="13.5" customHeight="1" x14ac:dyDescent="0.2">
      <c r="A2" s="322"/>
      <c r="B2" s="322"/>
      <c r="C2" s="324"/>
      <c r="D2" s="324"/>
      <c r="E2" s="324"/>
      <c r="F2" s="324"/>
      <c r="G2" s="324"/>
      <c r="H2" s="151"/>
      <c r="I2" s="152"/>
      <c r="J2" s="325"/>
      <c r="K2" s="325"/>
      <c r="L2" s="325"/>
      <c r="M2" s="325"/>
      <c r="N2" s="325"/>
      <c r="O2" s="325"/>
      <c r="P2" s="326" t="s">
        <v>214</v>
      </c>
      <c r="Q2" s="328">
        <f>利用証明書!D9</f>
        <v>44186</v>
      </c>
      <c r="R2" s="329"/>
    </row>
    <row r="3" spans="1:18" ht="14.25" thickBot="1" x14ac:dyDescent="0.2">
      <c r="D3" s="153"/>
      <c r="E3" s="153"/>
      <c r="F3" s="153"/>
      <c r="G3" s="153"/>
      <c r="H3" s="153"/>
      <c r="I3" s="153"/>
      <c r="J3" s="153"/>
      <c r="K3" s="153"/>
      <c r="L3" s="153"/>
      <c r="M3" s="153"/>
      <c r="N3" s="153"/>
      <c r="O3" s="153"/>
      <c r="P3" s="327"/>
      <c r="Q3" s="330"/>
      <c r="R3" s="331"/>
    </row>
    <row r="4" spans="1:18" ht="22.5" customHeight="1" x14ac:dyDescent="0.15">
      <c r="A4" s="314" t="s">
        <v>215</v>
      </c>
      <c r="B4" s="301"/>
      <c r="C4" s="296" t="s">
        <v>216</v>
      </c>
      <c r="D4" s="316"/>
      <c r="E4" s="297"/>
      <c r="F4" s="317" t="s">
        <v>217</v>
      </c>
      <c r="G4" s="154" t="s">
        <v>218</v>
      </c>
      <c r="H4" s="317" t="s">
        <v>4</v>
      </c>
      <c r="I4" s="319" t="s">
        <v>219</v>
      </c>
      <c r="J4" s="319"/>
      <c r="K4" s="319"/>
      <c r="L4" s="320"/>
      <c r="M4" s="296" t="s">
        <v>220</v>
      </c>
      <c r="N4" s="297"/>
      <c r="O4" s="300" t="s">
        <v>221</v>
      </c>
      <c r="P4" s="301"/>
      <c r="Q4" s="301"/>
      <c r="R4" s="302"/>
    </row>
    <row r="5" spans="1:18" ht="22.5" customHeight="1" thickBot="1" x14ac:dyDescent="0.2">
      <c r="A5" s="315"/>
      <c r="B5" s="304"/>
      <c r="C5" s="298"/>
      <c r="D5" s="306"/>
      <c r="E5" s="299"/>
      <c r="F5" s="318"/>
      <c r="G5" s="155" t="s">
        <v>222</v>
      </c>
      <c r="H5" s="318"/>
      <c r="I5" s="306" t="s">
        <v>223</v>
      </c>
      <c r="J5" s="306"/>
      <c r="K5" s="307" t="s">
        <v>224</v>
      </c>
      <c r="L5" s="308"/>
      <c r="M5" s="298"/>
      <c r="N5" s="299"/>
      <c r="O5" s="303"/>
      <c r="P5" s="304"/>
      <c r="Q5" s="304"/>
      <c r="R5" s="305"/>
    </row>
    <row r="6" spans="1:18" ht="27" customHeight="1" x14ac:dyDescent="0.15">
      <c r="A6" s="309" t="str">
        <f>'大会申込書（高校団体加盟校用）'!B16</f>
        <v/>
      </c>
      <c r="B6" s="310"/>
      <c r="C6" s="294" t="str">
        <f>IFERROR(VLOOKUP(A6,名簿!$I$2:$K$201,3,FALSE),"")</f>
        <v/>
      </c>
      <c r="D6" s="295"/>
      <c r="E6" s="156" t="str">
        <f>IF(OR(C6=0,C6=""),"（   歳）",INT(YEARFRAC($Q$2,C6)))</f>
        <v>（   歳）</v>
      </c>
      <c r="F6" s="157" t="str">
        <f>IF(A6="","","①")</f>
        <v/>
      </c>
      <c r="G6" s="157"/>
      <c r="H6" s="158"/>
      <c r="I6" s="311"/>
      <c r="J6" s="311"/>
      <c r="K6" s="312"/>
      <c r="L6" s="312"/>
      <c r="M6" s="311"/>
      <c r="N6" s="311"/>
      <c r="O6" s="312"/>
      <c r="P6" s="312"/>
      <c r="Q6" s="312"/>
      <c r="R6" s="313"/>
    </row>
    <row r="7" spans="1:18" ht="27" customHeight="1" x14ac:dyDescent="0.15">
      <c r="A7" s="292" t="str">
        <f>'大会申込書（高校団体加盟校用）'!B17</f>
        <v/>
      </c>
      <c r="B7" s="293"/>
      <c r="C7" s="294" t="str">
        <f>IFERROR(VLOOKUP(A7,名簿!$I$2:$K$201,3,FALSE),"")</f>
        <v/>
      </c>
      <c r="D7" s="295"/>
      <c r="E7" s="156" t="str">
        <f t="shared" ref="E7:E17" si="0">IF(OR(C7=0,C7=""),"（   歳）",INT(YEARFRAC($Q$2,C7)))</f>
        <v>（   歳）</v>
      </c>
      <c r="F7" s="157" t="str">
        <f t="shared" ref="F7:F17" si="1">IF(A7="","","①")</f>
        <v/>
      </c>
      <c r="G7" s="159"/>
      <c r="H7" s="160"/>
      <c r="I7" s="290"/>
      <c r="J7" s="290"/>
      <c r="K7" s="290"/>
      <c r="L7" s="290"/>
      <c r="M7" s="290"/>
      <c r="N7" s="290"/>
      <c r="O7" s="290"/>
      <c r="P7" s="290"/>
      <c r="Q7" s="290"/>
      <c r="R7" s="291"/>
    </row>
    <row r="8" spans="1:18" ht="27" customHeight="1" x14ac:dyDescent="0.15">
      <c r="A8" s="292" t="str">
        <f>'大会申込書（高校団体加盟校用）'!B18</f>
        <v/>
      </c>
      <c r="B8" s="293"/>
      <c r="C8" s="294" t="str">
        <f>IFERROR(VLOOKUP(A8,名簿!$I$2:$K$201,3,FALSE),"")</f>
        <v/>
      </c>
      <c r="D8" s="295"/>
      <c r="E8" s="156" t="str">
        <f t="shared" si="0"/>
        <v>（   歳）</v>
      </c>
      <c r="F8" s="157" t="str">
        <f t="shared" si="1"/>
        <v/>
      </c>
      <c r="G8" s="159"/>
      <c r="H8" s="160"/>
      <c r="I8" s="290"/>
      <c r="J8" s="290"/>
      <c r="K8" s="290"/>
      <c r="L8" s="290"/>
      <c r="M8" s="290"/>
      <c r="N8" s="290"/>
      <c r="O8" s="290"/>
      <c r="P8" s="290"/>
      <c r="Q8" s="290"/>
      <c r="R8" s="291"/>
    </row>
    <row r="9" spans="1:18" ht="27" customHeight="1" x14ac:dyDescent="0.15">
      <c r="A9" s="292" t="str">
        <f>'大会申込書（高校団体加盟校用）'!B19</f>
        <v/>
      </c>
      <c r="B9" s="293"/>
      <c r="C9" s="294" t="str">
        <f>IFERROR(VLOOKUP(A9,名簿!$I$2:$K$201,3,FALSE),"")</f>
        <v/>
      </c>
      <c r="D9" s="295"/>
      <c r="E9" s="156" t="str">
        <f t="shared" si="0"/>
        <v>（   歳）</v>
      </c>
      <c r="F9" s="157" t="str">
        <f t="shared" si="1"/>
        <v/>
      </c>
      <c r="G9" s="159"/>
      <c r="H9" s="160"/>
      <c r="I9" s="290"/>
      <c r="J9" s="290"/>
      <c r="K9" s="290"/>
      <c r="L9" s="290"/>
      <c r="M9" s="290"/>
      <c r="N9" s="290"/>
      <c r="O9" s="290"/>
      <c r="P9" s="290"/>
      <c r="Q9" s="290"/>
      <c r="R9" s="291"/>
    </row>
    <row r="10" spans="1:18" ht="27" customHeight="1" x14ac:dyDescent="0.15">
      <c r="A10" s="292" t="str">
        <f>'大会申込書（高校団体加盟校用）'!B20</f>
        <v/>
      </c>
      <c r="B10" s="293"/>
      <c r="C10" s="294" t="str">
        <f>IFERROR(VLOOKUP(A10,名簿!$I$2:$K$201,3,FALSE),"")</f>
        <v/>
      </c>
      <c r="D10" s="295"/>
      <c r="E10" s="156" t="str">
        <f t="shared" si="0"/>
        <v>（   歳）</v>
      </c>
      <c r="F10" s="157" t="str">
        <f t="shared" si="1"/>
        <v/>
      </c>
      <c r="G10" s="159"/>
      <c r="H10" s="160"/>
      <c r="I10" s="290"/>
      <c r="J10" s="290"/>
      <c r="K10" s="290"/>
      <c r="L10" s="290"/>
      <c r="M10" s="290"/>
      <c r="N10" s="290"/>
      <c r="O10" s="290"/>
      <c r="P10" s="290"/>
      <c r="Q10" s="290"/>
      <c r="R10" s="291"/>
    </row>
    <row r="11" spans="1:18" ht="27" customHeight="1" x14ac:dyDescent="0.15">
      <c r="A11" s="292" t="str">
        <f>'大会申込書（高校団体加盟校用）'!B21</f>
        <v/>
      </c>
      <c r="B11" s="293"/>
      <c r="C11" s="294" t="str">
        <f>IFERROR(VLOOKUP(A11,名簿!$I$2:$K$201,3,FALSE),"")</f>
        <v/>
      </c>
      <c r="D11" s="295"/>
      <c r="E11" s="156" t="str">
        <f t="shared" si="0"/>
        <v>（   歳）</v>
      </c>
      <c r="F11" s="157" t="str">
        <f t="shared" si="1"/>
        <v/>
      </c>
      <c r="G11" s="159"/>
      <c r="H11" s="160"/>
      <c r="I11" s="290"/>
      <c r="J11" s="290"/>
      <c r="K11" s="290"/>
      <c r="L11" s="290"/>
      <c r="M11" s="290"/>
      <c r="N11" s="290"/>
      <c r="O11" s="290"/>
      <c r="P11" s="290"/>
      <c r="Q11" s="290"/>
      <c r="R11" s="291"/>
    </row>
    <row r="12" spans="1:18" ht="27" customHeight="1" x14ac:dyDescent="0.15">
      <c r="A12" s="292" t="str">
        <f>'大会申込書（高校団体加盟校用）'!B22</f>
        <v/>
      </c>
      <c r="B12" s="293"/>
      <c r="C12" s="294" t="str">
        <f>IFERROR(VLOOKUP(A12,名簿!$I$2:$K$201,3,FALSE),"")</f>
        <v/>
      </c>
      <c r="D12" s="295"/>
      <c r="E12" s="156" t="str">
        <f t="shared" si="0"/>
        <v>（   歳）</v>
      </c>
      <c r="F12" s="157" t="str">
        <f t="shared" si="1"/>
        <v/>
      </c>
      <c r="G12" s="159"/>
      <c r="H12" s="160"/>
      <c r="I12" s="290"/>
      <c r="J12" s="290"/>
      <c r="K12" s="290"/>
      <c r="L12" s="290"/>
      <c r="M12" s="290"/>
      <c r="N12" s="290"/>
      <c r="O12" s="290"/>
      <c r="P12" s="290"/>
      <c r="Q12" s="290"/>
      <c r="R12" s="291"/>
    </row>
    <row r="13" spans="1:18" ht="27" customHeight="1" x14ac:dyDescent="0.15">
      <c r="A13" s="292" t="str">
        <f>'大会申込書（高校団体加盟校用）'!B23</f>
        <v/>
      </c>
      <c r="B13" s="293"/>
      <c r="C13" s="294" t="str">
        <f>IFERROR(VLOOKUP(A13,名簿!$I$2:$K$201,3,FALSE),"")</f>
        <v/>
      </c>
      <c r="D13" s="295"/>
      <c r="E13" s="156" t="str">
        <f t="shared" si="0"/>
        <v>（   歳）</v>
      </c>
      <c r="F13" s="157" t="str">
        <f t="shared" si="1"/>
        <v/>
      </c>
      <c r="G13" s="159"/>
      <c r="H13" s="160"/>
      <c r="I13" s="290"/>
      <c r="J13" s="290"/>
      <c r="K13" s="290"/>
      <c r="L13" s="290"/>
      <c r="M13" s="290"/>
      <c r="N13" s="290"/>
      <c r="O13" s="290"/>
      <c r="P13" s="290"/>
      <c r="Q13" s="290"/>
      <c r="R13" s="291"/>
    </row>
    <row r="14" spans="1:18" ht="27" customHeight="1" x14ac:dyDescent="0.15">
      <c r="A14" s="292" t="str">
        <f>'大会申込書（高校団体加盟校用）'!B24</f>
        <v/>
      </c>
      <c r="B14" s="293"/>
      <c r="C14" s="294" t="str">
        <f>IFERROR(VLOOKUP(A14,名簿!$I$2:$K$201,3,FALSE),"")</f>
        <v/>
      </c>
      <c r="D14" s="295"/>
      <c r="E14" s="156" t="str">
        <f t="shared" si="0"/>
        <v>（   歳）</v>
      </c>
      <c r="F14" s="157" t="str">
        <f t="shared" si="1"/>
        <v/>
      </c>
      <c r="G14" s="159"/>
      <c r="H14" s="160"/>
      <c r="I14" s="290"/>
      <c r="J14" s="290"/>
      <c r="K14" s="290"/>
      <c r="L14" s="290"/>
      <c r="M14" s="290"/>
      <c r="N14" s="290"/>
      <c r="O14" s="290"/>
      <c r="P14" s="290"/>
      <c r="Q14" s="290"/>
      <c r="R14" s="291"/>
    </row>
    <row r="15" spans="1:18" ht="27" customHeight="1" x14ac:dyDescent="0.15">
      <c r="A15" s="292" t="str">
        <f>'大会申込書（高校団体加盟校用）'!B25</f>
        <v/>
      </c>
      <c r="B15" s="293"/>
      <c r="C15" s="294" t="str">
        <f>IFERROR(VLOOKUP(A15,名簿!$I$2:$K$201,3,FALSE),"")</f>
        <v/>
      </c>
      <c r="D15" s="295"/>
      <c r="E15" s="156" t="str">
        <f t="shared" si="0"/>
        <v>（   歳）</v>
      </c>
      <c r="F15" s="157" t="str">
        <f t="shared" si="1"/>
        <v/>
      </c>
      <c r="G15" s="159"/>
      <c r="H15" s="160"/>
      <c r="I15" s="290"/>
      <c r="J15" s="290"/>
      <c r="K15" s="290"/>
      <c r="L15" s="290"/>
      <c r="M15" s="290"/>
      <c r="N15" s="290"/>
      <c r="O15" s="290"/>
      <c r="P15" s="290"/>
      <c r="Q15" s="290"/>
      <c r="R15" s="291"/>
    </row>
    <row r="16" spans="1:18" ht="27" customHeight="1" x14ac:dyDescent="0.15">
      <c r="A16" s="292" t="str">
        <f>'大会申込書（高校団体加盟校用）'!H16</f>
        <v/>
      </c>
      <c r="B16" s="293"/>
      <c r="C16" s="294" t="str">
        <f>IFERROR(VLOOKUP(A16,名簿!$I$2:$K$201,3,FALSE),"")</f>
        <v/>
      </c>
      <c r="D16" s="295"/>
      <c r="E16" s="156" t="str">
        <f t="shared" si="0"/>
        <v>（   歳）</v>
      </c>
      <c r="F16" s="157" t="str">
        <f t="shared" si="1"/>
        <v/>
      </c>
      <c r="G16" s="159"/>
      <c r="H16" s="161"/>
      <c r="I16" s="290"/>
      <c r="J16" s="290"/>
      <c r="K16" s="290"/>
      <c r="L16" s="290"/>
      <c r="M16" s="290"/>
      <c r="N16" s="290"/>
      <c r="O16" s="290"/>
      <c r="P16" s="290"/>
      <c r="Q16" s="290"/>
      <c r="R16" s="291"/>
    </row>
    <row r="17" spans="1:18" ht="27" customHeight="1" thickBot="1" x14ac:dyDescent="0.2">
      <c r="A17" s="284" t="str">
        <f>'大会申込書（高校団体加盟校用）'!H17</f>
        <v/>
      </c>
      <c r="B17" s="285"/>
      <c r="C17" s="286" t="str">
        <f>IFERROR(VLOOKUP(A17,名簿!$I$2:$K$201,3,FALSE),"")</f>
        <v/>
      </c>
      <c r="D17" s="287"/>
      <c r="E17" s="162" t="str">
        <f t="shared" si="0"/>
        <v>（   歳）</v>
      </c>
      <c r="F17" s="163" t="str">
        <f t="shared" si="1"/>
        <v/>
      </c>
      <c r="G17" s="164"/>
      <c r="H17" s="165"/>
      <c r="I17" s="288"/>
      <c r="J17" s="288"/>
      <c r="K17" s="288"/>
      <c r="L17" s="288"/>
      <c r="M17" s="288"/>
      <c r="N17" s="288"/>
      <c r="O17" s="288"/>
      <c r="P17" s="288"/>
      <c r="Q17" s="288"/>
      <c r="R17" s="289"/>
    </row>
    <row r="18" spans="1:18" ht="13.5" customHeight="1" x14ac:dyDescent="0.15"/>
    <row r="19" spans="1:18" ht="18.75" customHeight="1" x14ac:dyDescent="0.15">
      <c r="A19" s="166" t="s">
        <v>225</v>
      </c>
      <c r="B19" s="127" t="s">
        <v>226</v>
      </c>
    </row>
    <row r="20" spans="1:18" ht="18.75" customHeight="1" x14ac:dyDescent="0.15">
      <c r="A20" s="166">
        <v>2</v>
      </c>
      <c r="B20" s="127" t="s">
        <v>227</v>
      </c>
    </row>
    <row r="21" spans="1:18" ht="18.75" customHeight="1" x14ac:dyDescent="0.15">
      <c r="A21" s="127"/>
      <c r="B21" s="127" t="s">
        <v>228</v>
      </c>
    </row>
    <row r="22" spans="1:18" ht="18.75" customHeight="1" x14ac:dyDescent="0.15">
      <c r="A22" s="127">
        <v>3</v>
      </c>
      <c r="B22" s="127" t="s">
        <v>229</v>
      </c>
    </row>
    <row r="23" spans="1:18" ht="18.75" customHeight="1" x14ac:dyDescent="0.15">
      <c r="B23" s="127" t="s">
        <v>230</v>
      </c>
    </row>
    <row r="24" spans="1:18" x14ac:dyDescent="0.15">
      <c r="P24" s="280"/>
      <c r="Q24" s="280"/>
      <c r="R24" s="280"/>
    </row>
    <row r="25" spans="1:18" ht="18.75" customHeight="1" thickBot="1" x14ac:dyDescent="0.2">
      <c r="F25" s="167" t="s">
        <v>231</v>
      </c>
      <c r="G25" s="167"/>
      <c r="H25" s="167"/>
      <c r="I25" s="114"/>
      <c r="J25" s="114"/>
      <c r="K25" s="114"/>
      <c r="L25" s="114"/>
      <c r="M25" s="114"/>
      <c r="N25" s="168" t="s">
        <v>232</v>
      </c>
      <c r="O25" s="168"/>
      <c r="P25" s="281"/>
      <c r="Q25" s="281"/>
      <c r="R25" s="281"/>
    </row>
    <row r="26" spans="1:18" ht="14.25" thickTop="1" x14ac:dyDescent="0.15"/>
    <row r="27" spans="1:18" x14ac:dyDescent="0.15">
      <c r="P27" s="282"/>
      <c r="Q27" s="283"/>
      <c r="R27" s="283"/>
    </row>
    <row r="28" spans="1:18" x14ac:dyDescent="0.15">
      <c r="P28" s="282"/>
      <c r="Q28" s="283"/>
      <c r="R28" s="283"/>
    </row>
  </sheetData>
  <mergeCells count="89">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4:R25"/>
    <mergeCell ref="P27:P28"/>
    <mergeCell ref="Q27:R28"/>
    <mergeCell ref="A17:B17"/>
    <mergeCell ref="C17:D17"/>
    <mergeCell ref="I17:J17"/>
    <mergeCell ref="K17:L17"/>
    <mergeCell ref="M17:N17"/>
    <mergeCell ref="O17:R17"/>
  </mergeCells>
  <phoneticPr fontId="20"/>
  <dataValidations count="2">
    <dataValidation type="list" allowBlank="1" showInputMessage="1" showErrorMessage="1" sqref="F6:F17">
      <formula1>"①,②"</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sqref="A1:B2"/>
    </sheetView>
  </sheetViews>
  <sheetFormatPr defaultColWidth="9" defaultRowHeight="13.5" x14ac:dyDescent="0.15"/>
  <cols>
    <col min="1" max="2" width="8.5" style="104" customWidth="1"/>
    <col min="3" max="4" width="7.75" style="104" customWidth="1"/>
    <col min="5" max="5" width="7.25" style="104" bestFit="1" customWidth="1"/>
    <col min="6" max="6" width="5.625" style="104" customWidth="1"/>
    <col min="7" max="7" width="9.75" style="104" customWidth="1"/>
    <col min="8" max="8" width="5.625" style="104" customWidth="1"/>
    <col min="9" max="10" width="5" style="104" customWidth="1"/>
    <col min="11" max="12" width="10" style="104" customWidth="1"/>
    <col min="13" max="14" width="7.5" style="104" customWidth="1"/>
    <col min="15" max="15" width="9" style="104"/>
    <col min="16" max="18" width="10.625" style="104" customWidth="1"/>
    <col min="19" max="16384" width="9" style="104"/>
  </cols>
  <sheetData>
    <row r="1" spans="1:18" ht="13.5" customHeight="1" thickBot="1" x14ac:dyDescent="0.25">
      <c r="A1" s="321" t="s">
        <v>53</v>
      </c>
      <c r="B1" s="321"/>
      <c r="C1" s="323" t="str">
        <f>入力!J3</f>
        <v>学校名</v>
      </c>
      <c r="D1" s="323"/>
      <c r="E1" s="323"/>
      <c r="F1" s="323"/>
      <c r="G1" s="323"/>
      <c r="H1" s="151"/>
      <c r="I1" s="152"/>
      <c r="J1" s="325" t="s">
        <v>213</v>
      </c>
      <c r="K1" s="325"/>
      <c r="L1" s="325"/>
      <c r="M1" s="325"/>
      <c r="N1" s="325"/>
      <c r="O1" s="325"/>
      <c r="P1" s="152"/>
      <c r="Q1" s="152"/>
      <c r="R1" s="152"/>
    </row>
    <row r="2" spans="1:18" ht="13.5" customHeight="1" x14ac:dyDescent="0.2">
      <c r="A2" s="322"/>
      <c r="B2" s="322"/>
      <c r="C2" s="324"/>
      <c r="D2" s="324"/>
      <c r="E2" s="324"/>
      <c r="F2" s="324"/>
      <c r="G2" s="324"/>
      <c r="H2" s="151"/>
      <c r="I2" s="152"/>
      <c r="J2" s="325"/>
      <c r="K2" s="325"/>
      <c r="L2" s="325"/>
      <c r="M2" s="325"/>
      <c r="N2" s="325"/>
      <c r="O2" s="325"/>
      <c r="P2" s="326" t="s">
        <v>214</v>
      </c>
      <c r="Q2" s="328">
        <f>利用証明書!D10</f>
        <v>44187</v>
      </c>
      <c r="R2" s="329"/>
    </row>
    <row r="3" spans="1:18" ht="14.25" thickBot="1" x14ac:dyDescent="0.2">
      <c r="D3" s="153"/>
      <c r="E3" s="153"/>
      <c r="F3" s="153"/>
      <c r="G3" s="153"/>
      <c r="H3" s="153"/>
      <c r="I3" s="153"/>
      <c r="J3" s="153"/>
      <c r="K3" s="153"/>
      <c r="L3" s="153"/>
      <c r="M3" s="153"/>
      <c r="N3" s="153"/>
      <c r="O3" s="153"/>
      <c r="P3" s="327"/>
      <c r="Q3" s="330"/>
      <c r="R3" s="331"/>
    </row>
    <row r="4" spans="1:18" ht="22.5" customHeight="1" x14ac:dyDescent="0.15">
      <c r="A4" s="314" t="s">
        <v>215</v>
      </c>
      <c r="B4" s="301"/>
      <c r="C4" s="296" t="s">
        <v>216</v>
      </c>
      <c r="D4" s="316"/>
      <c r="E4" s="297"/>
      <c r="F4" s="317" t="s">
        <v>217</v>
      </c>
      <c r="G4" s="154" t="s">
        <v>218</v>
      </c>
      <c r="H4" s="317" t="s">
        <v>4</v>
      </c>
      <c r="I4" s="319" t="s">
        <v>219</v>
      </c>
      <c r="J4" s="319"/>
      <c r="K4" s="319"/>
      <c r="L4" s="320"/>
      <c r="M4" s="296" t="s">
        <v>220</v>
      </c>
      <c r="N4" s="297"/>
      <c r="O4" s="300" t="s">
        <v>221</v>
      </c>
      <c r="P4" s="301"/>
      <c r="Q4" s="301"/>
      <c r="R4" s="302"/>
    </row>
    <row r="5" spans="1:18" ht="22.5" customHeight="1" thickBot="1" x14ac:dyDescent="0.2">
      <c r="A5" s="315"/>
      <c r="B5" s="304"/>
      <c r="C5" s="298"/>
      <c r="D5" s="306"/>
      <c r="E5" s="299"/>
      <c r="F5" s="318"/>
      <c r="G5" s="155" t="s">
        <v>222</v>
      </c>
      <c r="H5" s="318"/>
      <c r="I5" s="306" t="s">
        <v>223</v>
      </c>
      <c r="J5" s="306"/>
      <c r="K5" s="307" t="s">
        <v>224</v>
      </c>
      <c r="L5" s="308"/>
      <c r="M5" s="298"/>
      <c r="N5" s="299"/>
      <c r="O5" s="303"/>
      <c r="P5" s="304"/>
      <c r="Q5" s="304"/>
      <c r="R5" s="305"/>
    </row>
    <row r="6" spans="1:18" ht="27" customHeight="1" x14ac:dyDescent="0.15">
      <c r="A6" s="309" t="str">
        <f>'大会申込書（高校団体加盟校用）'!B16</f>
        <v/>
      </c>
      <c r="B6" s="310"/>
      <c r="C6" s="294" t="str">
        <f>IFERROR(VLOOKUP(A6,名簿!$I$2:$K$201,3,FALSE),"")</f>
        <v/>
      </c>
      <c r="D6" s="295"/>
      <c r="E6" s="156" t="str">
        <f>IF(OR(C6=0,C6=""),"（   歳）",INT(YEARFRAC($Q$2,C6)))</f>
        <v>（   歳）</v>
      </c>
      <c r="F6" s="157" t="str">
        <f>IF(A6="","","①")</f>
        <v/>
      </c>
      <c r="G6" s="157"/>
      <c r="H6" s="158"/>
      <c r="I6" s="311"/>
      <c r="J6" s="311"/>
      <c r="K6" s="312"/>
      <c r="L6" s="312"/>
      <c r="M6" s="311"/>
      <c r="N6" s="311"/>
      <c r="O6" s="312"/>
      <c r="P6" s="312"/>
      <c r="Q6" s="312"/>
      <c r="R6" s="313"/>
    </row>
    <row r="7" spans="1:18" ht="27" customHeight="1" x14ac:dyDescent="0.15">
      <c r="A7" s="292" t="str">
        <f>'大会申込書（高校団体加盟校用）'!B17</f>
        <v/>
      </c>
      <c r="B7" s="293"/>
      <c r="C7" s="294" t="str">
        <f>IFERROR(VLOOKUP(A7,名簿!$I$2:$K$201,3,FALSE),"")</f>
        <v/>
      </c>
      <c r="D7" s="295"/>
      <c r="E7" s="156" t="str">
        <f t="shared" ref="E7:E17" si="0">IF(OR(C7=0,C7=""),"（   歳）",INT(YEARFRAC($Q$2,C7)))</f>
        <v>（   歳）</v>
      </c>
      <c r="F7" s="157" t="str">
        <f t="shared" ref="F7:F17" si="1">IF(A7="","","①")</f>
        <v/>
      </c>
      <c r="G7" s="159"/>
      <c r="H7" s="160"/>
      <c r="I7" s="290"/>
      <c r="J7" s="290"/>
      <c r="K7" s="290"/>
      <c r="L7" s="290"/>
      <c r="M7" s="290"/>
      <c r="N7" s="290"/>
      <c r="O7" s="290"/>
      <c r="P7" s="290"/>
      <c r="Q7" s="290"/>
      <c r="R7" s="291"/>
    </row>
    <row r="8" spans="1:18" ht="27" customHeight="1" x14ac:dyDescent="0.15">
      <c r="A8" s="292" t="str">
        <f>'大会申込書（高校団体加盟校用）'!B18</f>
        <v/>
      </c>
      <c r="B8" s="293"/>
      <c r="C8" s="294" t="str">
        <f>IFERROR(VLOOKUP(A8,名簿!$I$2:$K$201,3,FALSE),"")</f>
        <v/>
      </c>
      <c r="D8" s="295"/>
      <c r="E8" s="156" t="str">
        <f t="shared" si="0"/>
        <v>（   歳）</v>
      </c>
      <c r="F8" s="157" t="str">
        <f t="shared" si="1"/>
        <v/>
      </c>
      <c r="G8" s="159"/>
      <c r="H8" s="160"/>
      <c r="I8" s="290"/>
      <c r="J8" s="290"/>
      <c r="K8" s="290"/>
      <c r="L8" s="290"/>
      <c r="M8" s="290"/>
      <c r="N8" s="290"/>
      <c r="O8" s="290"/>
      <c r="P8" s="290"/>
      <c r="Q8" s="290"/>
      <c r="R8" s="291"/>
    </row>
    <row r="9" spans="1:18" ht="27" customHeight="1" x14ac:dyDescent="0.15">
      <c r="A9" s="292" t="str">
        <f>'大会申込書（高校団体加盟校用）'!B19</f>
        <v/>
      </c>
      <c r="B9" s="293"/>
      <c r="C9" s="294" t="str">
        <f>IFERROR(VLOOKUP(A9,名簿!$I$2:$K$201,3,FALSE),"")</f>
        <v/>
      </c>
      <c r="D9" s="295"/>
      <c r="E9" s="156" t="str">
        <f t="shared" si="0"/>
        <v>（   歳）</v>
      </c>
      <c r="F9" s="157" t="str">
        <f t="shared" si="1"/>
        <v/>
      </c>
      <c r="G9" s="159"/>
      <c r="H9" s="160"/>
      <c r="I9" s="290"/>
      <c r="J9" s="290"/>
      <c r="K9" s="290"/>
      <c r="L9" s="290"/>
      <c r="M9" s="290"/>
      <c r="N9" s="290"/>
      <c r="O9" s="290"/>
      <c r="P9" s="290"/>
      <c r="Q9" s="290"/>
      <c r="R9" s="291"/>
    </row>
    <row r="10" spans="1:18" ht="27" customHeight="1" x14ac:dyDescent="0.15">
      <c r="A10" s="292" t="str">
        <f>'大会申込書（高校団体加盟校用）'!B20</f>
        <v/>
      </c>
      <c r="B10" s="293"/>
      <c r="C10" s="294" t="str">
        <f>IFERROR(VLOOKUP(A10,名簿!$I$2:$K$201,3,FALSE),"")</f>
        <v/>
      </c>
      <c r="D10" s="295"/>
      <c r="E10" s="156" t="str">
        <f t="shared" si="0"/>
        <v>（   歳）</v>
      </c>
      <c r="F10" s="157" t="str">
        <f t="shared" si="1"/>
        <v/>
      </c>
      <c r="G10" s="159"/>
      <c r="H10" s="160"/>
      <c r="I10" s="290"/>
      <c r="J10" s="290"/>
      <c r="K10" s="290"/>
      <c r="L10" s="290"/>
      <c r="M10" s="290"/>
      <c r="N10" s="290"/>
      <c r="O10" s="290"/>
      <c r="P10" s="290"/>
      <c r="Q10" s="290"/>
      <c r="R10" s="291"/>
    </row>
    <row r="11" spans="1:18" ht="27" customHeight="1" x14ac:dyDescent="0.15">
      <c r="A11" s="292" t="str">
        <f>'大会申込書（高校団体加盟校用）'!B21</f>
        <v/>
      </c>
      <c r="B11" s="293"/>
      <c r="C11" s="294" t="str">
        <f>IFERROR(VLOOKUP(A11,名簿!$I$2:$K$201,3,FALSE),"")</f>
        <v/>
      </c>
      <c r="D11" s="295"/>
      <c r="E11" s="156" t="str">
        <f t="shared" si="0"/>
        <v>（   歳）</v>
      </c>
      <c r="F11" s="157" t="str">
        <f t="shared" si="1"/>
        <v/>
      </c>
      <c r="G11" s="159"/>
      <c r="H11" s="160"/>
      <c r="I11" s="290"/>
      <c r="J11" s="290"/>
      <c r="K11" s="290"/>
      <c r="L11" s="290"/>
      <c r="M11" s="290"/>
      <c r="N11" s="290"/>
      <c r="O11" s="290"/>
      <c r="P11" s="290"/>
      <c r="Q11" s="290"/>
      <c r="R11" s="291"/>
    </row>
    <row r="12" spans="1:18" ht="27" customHeight="1" x14ac:dyDescent="0.15">
      <c r="A12" s="292" t="str">
        <f>'大会申込書（高校団体加盟校用）'!B22</f>
        <v/>
      </c>
      <c r="B12" s="293"/>
      <c r="C12" s="294" t="str">
        <f>IFERROR(VLOOKUP(A12,名簿!$I$2:$K$201,3,FALSE),"")</f>
        <v/>
      </c>
      <c r="D12" s="295"/>
      <c r="E12" s="156" t="str">
        <f t="shared" si="0"/>
        <v>（   歳）</v>
      </c>
      <c r="F12" s="157" t="str">
        <f t="shared" si="1"/>
        <v/>
      </c>
      <c r="G12" s="159"/>
      <c r="H12" s="160"/>
      <c r="I12" s="290"/>
      <c r="J12" s="290"/>
      <c r="K12" s="290"/>
      <c r="L12" s="290"/>
      <c r="M12" s="290"/>
      <c r="N12" s="290"/>
      <c r="O12" s="290"/>
      <c r="P12" s="290"/>
      <c r="Q12" s="290"/>
      <c r="R12" s="291"/>
    </row>
    <row r="13" spans="1:18" ht="27" customHeight="1" x14ac:dyDescent="0.15">
      <c r="A13" s="292" t="str">
        <f>'大会申込書（高校団体加盟校用）'!B23</f>
        <v/>
      </c>
      <c r="B13" s="293"/>
      <c r="C13" s="294" t="str">
        <f>IFERROR(VLOOKUP(A13,名簿!$I$2:$K$201,3,FALSE),"")</f>
        <v/>
      </c>
      <c r="D13" s="295"/>
      <c r="E13" s="156" t="str">
        <f t="shared" si="0"/>
        <v>（   歳）</v>
      </c>
      <c r="F13" s="157" t="str">
        <f t="shared" si="1"/>
        <v/>
      </c>
      <c r="G13" s="159"/>
      <c r="H13" s="160"/>
      <c r="I13" s="290"/>
      <c r="J13" s="290"/>
      <c r="K13" s="290"/>
      <c r="L13" s="290"/>
      <c r="M13" s="290"/>
      <c r="N13" s="290"/>
      <c r="O13" s="290"/>
      <c r="P13" s="290"/>
      <c r="Q13" s="290"/>
      <c r="R13" s="291"/>
    </row>
    <row r="14" spans="1:18" ht="27" customHeight="1" x14ac:dyDescent="0.15">
      <c r="A14" s="292" t="str">
        <f>'大会申込書（高校団体加盟校用）'!B24</f>
        <v/>
      </c>
      <c r="B14" s="293"/>
      <c r="C14" s="294" t="str">
        <f>IFERROR(VLOOKUP(A14,名簿!$I$2:$K$201,3,FALSE),"")</f>
        <v/>
      </c>
      <c r="D14" s="295"/>
      <c r="E14" s="156" t="str">
        <f t="shared" si="0"/>
        <v>（   歳）</v>
      </c>
      <c r="F14" s="157" t="str">
        <f t="shared" si="1"/>
        <v/>
      </c>
      <c r="G14" s="159"/>
      <c r="H14" s="160"/>
      <c r="I14" s="290"/>
      <c r="J14" s="290"/>
      <c r="K14" s="290"/>
      <c r="L14" s="290"/>
      <c r="M14" s="290"/>
      <c r="N14" s="290"/>
      <c r="O14" s="290"/>
      <c r="P14" s="290"/>
      <c r="Q14" s="290"/>
      <c r="R14" s="291"/>
    </row>
    <row r="15" spans="1:18" ht="27" customHeight="1" x14ac:dyDescent="0.15">
      <c r="A15" s="292" t="str">
        <f>'大会申込書（高校団体加盟校用）'!B25</f>
        <v/>
      </c>
      <c r="B15" s="293"/>
      <c r="C15" s="294" t="str">
        <f>IFERROR(VLOOKUP(A15,名簿!$I$2:$K$201,3,FALSE),"")</f>
        <v/>
      </c>
      <c r="D15" s="295"/>
      <c r="E15" s="156" t="str">
        <f t="shared" si="0"/>
        <v>（   歳）</v>
      </c>
      <c r="F15" s="157" t="str">
        <f t="shared" si="1"/>
        <v/>
      </c>
      <c r="G15" s="159"/>
      <c r="H15" s="160"/>
      <c r="I15" s="290"/>
      <c r="J15" s="290"/>
      <c r="K15" s="290"/>
      <c r="L15" s="290"/>
      <c r="M15" s="290"/>
      <c r="N15" s="290"/>
      <c r="O15" s="290"/>
      <c r="P15" s="290"/>
      <c r="Q15" s="290"/>
      <c r="R15" s="291"/>
    </row>
    <row r="16" spans="1:18" ht="27" customHeight="1" x14ac:dyDescent="0.15">
      <c r="A16" s="292" t="str">
        <f>'大会申込書（高校団体加盟校用）'!H16</f>
        <v/>
      </c>
      <c r="B16" s="293"/>
      <c r="C16" s="294" t="str">
        <f>IFERROR(VLOOKUP(A16,名簿!$I$2:$K$201,3,FALSE),"")</f>
        <v/>
      </c>
      <c r="D16" s="295"/>
      <c r="E16" s="156" t="str">
        <f t="shared" si="0"/>
        <v>（   歳）</v>
      </c>
      <c r="F16" s="157" t="str">
        <f t="shared" si="1"/>
        <v/>
      </c>
      <c r="G16" s="159"/>
      <c r="H16" s="161"/>
      <c r="I16" s="290"/>
      <c r="J16" s="290"/>
      <c r="K16" s="290"/>
      <c r="L16" s="290"/>
      <c r="M16" s="290"/>
      <c r="N16" s="290"/>
      <c r="O16" s="290"/>
      <c r="P16" s="290"/>
      <c r="Q16" s="290"/>
      <c r="R16" s="291"/>
    </row>
    <row r="17" spans="1:18" ht="27" customHeight="1" thickBot="1" x14ac:dyDescent="0.2">
      <c r="A17" s="284" t="str">
        <f>'大会申込書（高校団体加盟校用）'!H17</f>
        <v/>
      </c>
      <c r="B17" s="285"/>
      <c r="C17" s="286" t="str">
        <f>IFERROR(VLOOKUP(A17,名簿!$I$2:$K$201,3,FALSE),"")</f>
        <v/>
      </c>
      <c r="D17" s="287"/>
      <c r="E17" s="162" t="str">
        <f t="shared" si="0"/>
        <v>（   歳）</v>
      </c>
      <c r="F17" s="163" t="str">
        <f t="shared" si="1"/>
        <v/>
      </c>
      <c r="G17" s="164"/>
      <c r="H17" s="165"/>
      <c r="I17" s="288"/>
      <c r="J17" s="288"/>
      <c r="K17" s="288"/>
      <c r="L17" s="288"/>
      <c r="M17" s="288"/>
      <c r="N17" s="288"/>
      <c r="O17" s="288"/>
      <c r="P17" s="288"/>
      <c r="Q17" s="288"/>
      <c r="R17" s="289"/>
    </row>
    <row r="18" spans="1:18" ht="13.5" customHeight="1" x14ac:dyDescent="0.15"/>
    <row r="19" spans="1:18" ht="18.75" customHeight="1" x14ac:dyDescent="0.15">
      <c r="A19" s="166" t="s">
        <v>225</v>
      </c>
      <c r="B19" s="127" t="s">
        <v>226</v>
      </c>
    </row>
    <row r="20" spans="1:18" ht="18.75" customHeight="1" x14ac:dyDescent="0.15">
      <c r="A20" s="166">
        <v>2</v>
      </c>
      <c r="B20" s="127" t="s">
        <v>227</v>
      </c>
    </row>
    <row r="21" spans="1:18" ht="18.75" customHeight="1" x14ac:dyDescent="0.15">
      <c r="A21" s="127"/>
      <c r="B21" s="127" t="s">
        <v>228</v>
      </c>
    </row>
    <row r="22" spans="1:18" ht="18.75" customHeight="1" x14ac:dyDescent="0.15">
      <c r="A22" s="127">
        <v>3</v>
      </c>
      <c r="B22" s="127" t="s">
        <v>229</v>
      </c>
    </row>
    <row r="23" spans="1:18" ht="18.75" customHeight="1" x14ac:dyDescent="0.15">
      <c r="B23" s="127" t="s">
        <v>230</v>
      </c>
    </row>
    <row r="24" spans="1:18" x14ac:dyDescent="0.15">
      <c r="P24" s="280"/>
      <c r="Q24" s="280"/>
      <c r="R24" s="280"/>
    </row>
    <row r="25" spans="1:18" ht="18.75" customHeight="1" thickBot="1" x14ac:dyDescent="0.2">
      <c r="F25" s="167" t="s">
        <v>231</v>
      </c>
      <c r="G25" s="167"/>
      <c r="H25" s="167"/>
      <c r="I25" s="114"/>
      <c r="J25" s="114"/>
      <c r="K25" s="114"/>
      <c r="L25" s="114"/>
      <c r="M25" s="114"/>
      <c r="N25" s="168" t="s">
        <v>232</v>
      </c>
      <c r="O25" s="168"/>
      <c r="P25" s="281"/>
      <c r="Q25" s="281"/>
      <c r="R25" s="281"/>
    </row>
    <row r="26" spans="1:18" ht="14.25" thickTop="1" x14ac:dyDescent="0.15"/>
    <row r="27" spans="1:18" x14ac:dyDescent="0.15">
      <c r="P27" s="282"/>
      <c r="Q27" s="283"/>
      <c r="R27" s="283"/>
    </row>
    <row r="28" spans="1:18" x14ac:dyDescent="0.15">
      <c r="P28" s="282"/>
      <c r="Q28" s="283"/>
      <c r="R28" s="283"/>
    </row>
  </sheetData>
  <mergeCells count="89">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4:R25"/>
    <mergeCell ref="P27:P28"/>
    <mergeCell ref="Q27:R28"/>
    <mergeCell ref="A17:B17"/>
    <mergeCell ref="C17:D17"/>
    <mergeCell ref="I17:J17"/>
    <mergeCell ref="K17:L17"/>
    <mergeCell ref="M17:N17"/>
    <mergeCell ref="O17:R17"/>
  </mergeCells>
  <phoneticPr fontId="20"/>
  <dataValidations count="2">
    <dataValidation type="list" allowBlank="1" showInputMessage="1" showErrorMessage="1" sqref="F6:F17">
      <formula1>"①,②"</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L33"/>
  <sheetViews>
    <sheetView workbookViewId="0">
      <selection activeCell="D4" sqref="D4:J4"/>
    </sheetView>
  </sheetViews>
  <sheetFormatPr defaultRowHeight="13.5" x14ac:dyDescent="0.15"/>
  <cols>
    <col min="1" max="1" width="5.5" style="17" customWidth="1"/>
    <col min="2" max="2" width="18.75" style="17" customWidth="1"/>
    <col min="3" max="5" width="6" style="17" customWidth="1"/>
    <col min="6" max="6" width="2.5" style="17" customWidth="1"/>
    <col min="7" max="7" width="5.5" customWidth="1"/>
    <col min="8" max="8" width="18.75" customWidth="1"/>
    <col min="9" max="11" width="6" customWidth="1"/>
  </cols>
  <sheetData>
    <row r="1" spans="1:11" ht="18.75" x14ac:dyDescent="0.15">
      <c r="A1" s="221" t="s">
        <v>52</v>
      </c>
      <c r="B1" s="221"/>
      <c r="C1" s="221"/>
      <c r="D1" s="221"/>
      <c r="E1" s="221"/>
      <c r="F1" s="221"/>
      <c r="G1" s="221"/>
      <c r="H1" s="221"/>
      <c r="I1" s="221"/>
      <c r="J1" s="221"/>
      <c r="K1" s="65"/>
    </row>
    <row r="2" spans="1:11" ht="25.5" x14ac:dyDescent="0.15">
      <c r="B2" s="222" t="s">
        <v>593</v>
      </c>
      <c r="C2" s="222"/>
      <c r="D2" s="222"/>
      <c r="E2" s="222"/>
      <c r="F2" s="222"/>
      <c r="G2" s="222"/>
      <c r="H2" s="222"/>
      <c r="I2" s="222"/>
      <c r="J2" s="3"/>
      <c r="K2" s="3"/>
    </row>
    <row r="3" spans="1:11" ht="18.75" x14ac:dyDescent="0.15">
      <c r="D3" s="221" t="s">
        <v>11</v>
      </c>
      <c r="E3" s="221"/>
      <c r="F3" s="221"/>
      <c r="G3" s="221"/>
      <c r="H3" t="s">
        <v>80</v>
      </c>
    </row>
    <row r="4" spans="1:11" ht="33.75" customHeight="1" x14ac:dyDescent="0.15">
      <c r="D4" s="223" t="str">
        <f>IF(入力!N2="高",入力!J3,"")</f>
        <v/>
      </c>
      <c r="E4" s="224"/>
      <c r="F4" s="224"/>
      <c r="G4" s="224"/>
      <c r="H4" s="224"/>
      <c r="I4" s="224"/>
      <c r="J4" s="225"/>
      <c r="K4" s="69"/>
    </row>
    <row r="5" spans="1:11" x14ac:dyDescent="0.15">
      <c r="B5" s="226" t="s">
        <v>12</v>
      </c>
      <c r="C5" s="226"/>
      <c r="I5" s="3"/>
      <c r="J5" s="3"/>
      <c r="K5" s="3"/>
    </row>
    <row r="6" spans="1:11" x14ac:dyDescent="0.15">
      <c r="B6" s="3" t="s">
        <v>26</v>
      </c>
      <c r="I6" s="3"/>
      <c r="J6" s="3"/>
      <c r="K6" s="3"/>
    </row>
    <row r="7" spans="1:11" x14ac:dyDescent="0.15">
      <c r="B7" s="19" t="s">
        <v>13</v>
      </c>
      <c r="C7" s="17" t="s">
        <v>14</v>
      </c>
      <c r="J7" s="3"/>
      <c r="K7" s="3"/>
    </row>
    <row r="9" spans="1:11" x14ac:dyDescent="0.15">
      <c r="B9" s="61" t="s">
        <v>15</v>
      </c>
    </row>
    <row r="11" spans="1:11" ht="23.25" customHeight="1" x14ac:dyDescent="0.15">
      <c r="B11" s="96">
        <f ca="1">NOW()</f>
        <v>44092.713828703701</v>
      </c>
      <c r="D11" s="220"/>
      <c r="E11" s="220"/>
      <c r="F11" s="220"/>
      <c r="G11" s="220"/>
      <c r="H11" s="220"/>
      <c r="I11" s="220"/>
      <c r="J11" s="20"/>
      <c r="K11" s="20"/>
    </row>
    <row r="12" spans="1:11" ht="34.5" customHeight="1" x14ac:dyDescent="0.15">
      <c r="D12" s="227" t="s">
        <v>16</v>
      </c>
      <c r="E12" s="227"/>
      <c r="F12" s="227"/>
      <c r="G12" s="228" t="str">
        <f>IF(入力!N2="高",VLOOKUP(D4,大会名・学校名!$I$4:$N$36,2,FALSE),"")</f>
        <v/>
      </c>
      <c r="H12" s="228"/>
      <c r="I12" s="228"/>
      <c r="J12" t="s">
        <v>17</v>
      </c>
    </row>
    <row r="13" spans="1:11" ht="34.5" customHeight="1" x14ac:dyDescent="0.15">
      <c r="D13" s="229" t="s">
        <v>18</v>
      </c>
      <c r="E13" s="229"/>
      <c r="F13" s="229"/>
      <c r="G13" s="230" t="s">
        <v>57</v>
      </c>
      <c r="H13" s="230"/>
      <c r="I13" s="230"/>
      <c r="J13" s="21"/>
      <c r="K13" s="21"/>
    </row>
    <row r="15" spans="1:11" ht="27.75" customHeight="1" x14ac:dyDescent="0.15">
      <c r="A15" s="70" t="s">
        <v>9</v>
      </c>
      <c r="B15" s="70" t="s">
        <v>10</v>
      </c>
      <c r="C15" s="70" t="s">
        <v>4</v>
      </c>
      <c r="D15" s="70" t="s">
        <v>3</v>
      </c>
      <c r="E15" s="70" t="s">
        <v>79</v>
      </c>
      <c r="F15" s="18"/>
      <c r="G15" s="70" t="s">
        <v>9</v>
      </c>
      <c r="H15" s="70" t="s">
        <v>10</v>
      </c>
      <c r="I15" s="70" t="s">
        <v>4</v>
      </c>
      <c r="J15" s="70" t="s">
        <v>3</v>
      </c>
      <c r="K15" s="70" t="s">
        <v>79</v>
      </c>
    </row>
    <row r="16" spans="1:11" ht="27.75" customHeight="1" x14ac:dyDescent="0.15">
      <c r="A16" s="70">
        <v>1</v>
      </c>
      <c r="B16" s="72" t="str">
        <f>IF(AND(入力!$M$2="団体",入力!$N$2="高"),IF($A16&gt;入力!$I$1,"",VLOOKUP($A16,入力!$B$3:$H$27,4,FALSE)),"")</f>
        <v/>
      </c>
      <c r="C16" s="71" t="str">
        <f>IF(AND(入力!$M$2="団体",入力!$N$2="高"),IF($A16&gt;入力!$I$1,"",VLOOKUP($A16,入力!$B$3:$H$27,7,FALSE)),"")</f>
        <v/>
      </c>
      <c r="D16" s="71" t="str">
        <f>IF(AND(入力!$M$2="団体",入力!$N$2="高"),IF($A16&gt;入力!$I$1,"",VLOOKUP($A16,入力!$B$3:$H$27,6,FALSE)),"")</f>
        <v/>
      </c>
      <c r="E16" s="71" t="str">
        <f>IF(AND(入力!$M$2="団体",入力!$N$2="高"),IF($A16&gt;入力!$I$1,"",VLOOKUP($A16,入力!$B$3:$H$27,3,FALSE)),"")</f>
        <v/>
      </c>
      <c r="F16" s="18"/>
      <c r="G16" s="70">
        <v>11</v>
      </c>
      <c r="H16" s="72" t="str">
        <f>IF(AND(入力!$M$2="団体",入力!$N$2="高"),IF($G16&gt;入力!$I$1,"",VLOOKUP($G16,入力!$B$3:$H$27,4,FALSE)),"")</f>
        <v/>
      </c>
      <c r="I16" s="71" t="str">
        <f>IF(AND(入力!$M$2="団体",入力!$N$2="高"),IF($G16&gt;入力!$I$1,"",VLOOKUP($G16,入力!$B$3:$H$27,7,FALSE)),"")</f>
        <v/>
      </c>
      <c r="J16" s="71" t="str">
        <f>IF(AND(入力!$M$2="団体",入力!$N$2="高"),IF($G16&gt;入力!$I$1,"",VLOOKUP($G16,入力!$B$3:$H$27,6,FALSE)),"")</f>
        <v/>
      </c>
      <c r="K16" s="71" t="str">
        <f>IF(AND(入力!$M$2="団体",入力!$N$2="高"),IF($G16&gt;入力!$I$1,"",VLOOKUP($G16,入力!$B$3:$H$27,3,FALSE)),"")</f>
        <v/>
      </c>
    </row>
    <row r="17" spans="1:12" ht="27.75" customHeight="1" x14ac:dyDescent="0.15">
      <c r="A17" s="70">
        <v>2</v>
      </c>
      <c r="B17" s="72" t="str">
        <f>IF(AND(入力!$M$2="団体",入力!$N$2="高"),IF($A17&gt;入力!$I$1,"",VLOOKUP($A17,入力!$B$3:$H$27,4,FALSE)),"")</f>
        <v/>
      </c>
      <c r="C17" s="71" t="str">
        <f>IF(AND(入力!$M$2="団体",入力!$N$2="高"),IF($A17&gt;入力!$I$1,"",VLOOKUP($A17,入力!$B$3:$H$27,7,FALSE)),"")</f>
        <v/>
      </c>
      <c r="D17" s="71" t="str">
        <f>IF(AND(入力!$M$2="団体",入力!$N$2="高"),IF($A17&gt;入力!$I$1,"",VLOOKUP($A17,入力!$B$3:$H$27,6,FALSE)),"")</f>
        <v/>
      </c>
      <c r="E17" s="71" t="str">
        <f>IF(AND(入力!$M$2="団体",入力!$N$2="高"),IF($A17&gt;入力!$I$1,"",VLOOKUP($A17,入力!$B$3:$H$27,3,FALSE)),"")</f>
        <v/>
      </c>
      <c r="F17" s="18"/>
      <c r="G17" s="70">
        <v>12</v>
      </c>
      <c r="H17" s="72" t="str">
        <f>IF(AND(入力!$M$2="団体",入力!$N$2="高"),IF($G17&gt;入力!$I$1,"",VLOOKUP($G17,入力!$B$3:$H$27,4,FALSE)),"")</f>
        <v/>
      </c>
      <c r="I17" s="71" t="str">
        <f>IF(AND(入力!$M$2="団体",入力!$N$2="高"),IF($G17&gt;入力!$I$1,"",VLOOKUP($G17,入力!$B$3:$H$27,7,FALSE)),"")</f>
        <v/>
      </c>
      <c r="J17" s="71" t="str">
        <f>IF(AND(入力!$M$2="団体",入力!$N$2="高"),IF($G17&gt;入力!$I$1,"",VLOOKUP($G17,入力!$B$3:$H$27,6,FALSE)),"")</f>
        <v/>
      </c>
      <c r="K17" s="71" t="str">
        <f>IF(AND(入力!$M$2="団体",入力!$N$2="高"),IF($G17&gt;入力!$I$1,"",VLOOKUP($G17,入力!$B$3:$H$27,3,FALSE)),"")</f>
        <v/>
      </c>
    </row>
    <row r="18" spans="1:12" ht="27.75" customHeight="1" x14ac:dyDescent="0.15">
      <c r="A18" s="70">
        <v>3</v>
      </c>
      <c r="B18" s="72" t="str">
        <f>IF(AND(入力!$M$2="団体",入力!$N$2="高"),IF($A18&gt;入力!$I$1,"",VLOOKUP($A18,入力!$B$3:$H$27,4,FALSE)),"")</f>
        <v/>
      </c>
      <c r="C18" s="71" t="str">
        <f>IF(AND(入力!$M$2="団体",入力!$N$2="高"),IF($A18&gt;入力!$I$1,"",VLOOKUP($A18,入力!$B$3:$H$27,7,FALSE)),"")</f>
        <v/>
      </c>
      <c r="D18" s="71" t="str">
        <f>IF(AND(入力!$M$2="団体",入力!$N$2="高"),IF($A18&gt;入力!$I$1,"",VLOOKUP($A18,入力!$B$3:$H$27,6,FALSE)),"")</f>
        <v/>
      </c>
      <c r="E18" s="71" t="str">
        <f>IF(AND(入力!$M$2="団体",入力!$N$2="高"),IF($A18&gt;入力!$I$1,"",VLOOKUP($A18,入力!$B$3:$H$27,3,FALSE)),"")</f>
        <v/>
      </c>
      <c r="F18" s="18"/>
      <c r="G18" s="70">
        <v>13</v>
      </c>
      <c r="H18" s="72" t="str">
        <f>IF(AND(入力!$M$2="団体",入力!$N$2="高"),IF($G18&gt;入力!$I$1,"",VLOOKUP($G18,入力!$B$3:$H$27,4,FALSE)),"")</f>
        <v/>
      </c>
      <c r="I18" s="71" t="str">
        <f>IF(AND(入力!$M$2="団体",入力!$N$2="高"),IF($G18&gt;入力!$I$1,"",VLOOKUP($G18,入力!$B$3:$H$27,7,FALSE)),"")</f>
        <v/>
      </c>
      <c r="J18" s="71" t="str">
        <f>IF(AND(入力!$M$2="団体",入力!$N$2="高"),IF($G18&gt;入力!$I$1,"",VLOOKUP($G18,入力!$B$3:$H$27,6,FALSE)),"")</f>
        <v/>
      </c>
      <c r="K18" s="71" t="str">
        <f>IF(AND(入力!$M$2="団体",入力!$N$2="高"),IF($G18&gt;入力!$I$1,"",VLOOKUP($G18,入力!$B$3:$H$27,3,FALSE)),"")</f>
        <v/>
      </c>
    </row>
    <row r="19" spans="1:12" ht="27.75" customHeight="1" x14ac:dyDescent="0.15">
      <c r="A19" s="70">
        <v>4</v>
      </c>
      <c r="B19" s="72" t="str">
        <f>IF(AND(入力!$M$2="団体",入力!$N$2="高"),IF($A19&gt;入力!$I$1,"",VLOOKUP($A19,入力!$B$3:$H$27,4,FALSE)),"")</f>
        <v/>
      </c>
      <c r="C19" s="71" t="str">
        <f>IF(AND(入力!$M$2="団体",入力!$N$2="高"),IF($A19&gt;入力!$I$1,"",VLOOKUP($A19,入力!$B$3:$H$27,7,FALSE)),"")</f>
        <v/>
      </c>
      <c r="D19" s="71" t="str">
        <f>IF(AND(入力!$M$2="団体",入力!$N$2="高"),IF($A19&gt;入力!$I$1,"",VLOOKUP($A19,入力!$B$3:$H$27,6,FALSE)),"")</f>
        <v/>
      </c>
      <c r="E19" s="71" t="str">
        <f>IF(AND(入力!$M$2="団体",入力!$N$2="高"),IF($A19&gt;入力!$I$1,"",VLOOKUP($A19,入力!$B$3:$H$27,3,FALSE)),"")</f>
        <v/>
      </c>
      <c r="F19" s="18"/>
      <c r="G19" s="70">
        <v>14</v>
      </c>
      <c r="H19" s="72" t="str">
        <f>IF(AND(入力!$M$2="団体",入力!$N$2="高"),IF($G19&gt;入力!$I$1,"",VLOOKUP($G19,入力!$B$3:$H$27,4,FALSE)),"")</f>
        <v/>
      </c>
      <c r="I19" s="71" t="str">
        <f>IF(AND(入力!$M$2="団体",入力!$N$2="高"),IF($G19&gt;入力!$I$1,"",VLOOKUP($G19,入力!$B$3:$H$27,7,FALSE)),"")</f>
        <v/>
      </c>
      <c r="J19" s="71" t="str">
        <f>IF(AND(入力!$M$2="団体",入力!$N$2="高"),IF($G19&gt;入力!$I$1,"",VLOOKUP($G19,入力!$B$3:$H$27,6,FALSE)),"")</f>
        <v/>
      </c>
      <c r="K19" s="71" t="str">
        <f>IF(AND(入力!$M$2="団体",入力!$N$2="高"),IF($G19&gt;入力!$I$1,"",VLOOKUP($G19,入力!$B$3:$H$27,3,FALSE)),"")</f>
        <v/>
      </c>
    </row>
    <row r="20" spans="1:12" ht="27.75" customHeight="1" x14ac:dyDescent="0.15">
      <c r="A20" s="70">
        <v>5</v>
      </c>
      <c r="B20" s="72" t="str">
        <f>IF(AND(入力!$M$2="団体",入力!$N$2="高"),IF($A20&gt;入力!$I$1,"",VLOOKUP($A20,入力!$B$3:$H$27,4,FALSE)),"")</f>
        <v/>
      </c>
      <c r="C20" s="71" t="str">
        <f>IF(AND(入力!$M$2="団体",入力!$N$2="高"),IF($A20&gt;入力!$I$1,"",VLOOKUP($A20,入力!$B$3:$H$27,7,FALSE)),"")</f>
        <v/>
      </c>
      <c r="D20" s="71" t="str">
        <f>IF(AND(入力!$M$2="団体",入力!$N$2="高"),IF($A20&gt;入力!$I$1,"",VLOOKUP($A20,入力!$B$3:$H$27,6,FALSE)),"")</f>
        <v/>
      </c>
      <c r="E20" s="71" t="str">
        <f>IF(AND(入力!$M$2="団体",入力!$N$2="高"),IF($A20&gt;入力!$I$1,"",VLOOKUP($A20,入力!$B$3:$H$27,3,FALSE)),"")</f>
        <v/>
      </c>
      <c r="F20" s="18"/>
      <c r="G20" s="70">
        <v>15</v>
      </c>
      <c r="H20" s="72" t="str">
        <f>IF(AND(入力!$M$2="団体",入力!$N$2="高"),IF($G20&gt;入力!$I$1,"",VLOOKUP($G20,入力!$B$3:$H$27,4,FALSE)),"")</f>
        <v/>
      </c>
      <c r="I20" s="71" t="str">
        <f>IF(AND(入力!$M$2="団体",入力!$N$2="高"),IF($G20&gt;入力!$I$1,"",VLOOKUP($G20,入力!$B$3:$H$27,7,FALSE)),"")</f>
        <v/>
      </c>
      <c r="J20" s="71" t="str">
        <f>IF(AND(入力!$M$2="団体",入力!$N$2="高"),IF($G20&gt;入力!$I$1,"",VLOOKUP($G20,入力!$B$3:$H$27,6,FALSE)),"")</f>
        <v/>
      </c>
      <c r="K20" s="71" t="str">
        <f>IF(AND(入力!$M$2="団体",入力!$N$2="高"),IF($G20&gt;入力!$I$1,"",VLOOKUP($G20,入力!$B$3:$H$27,3,FALSE)),"")</f>
        <v/>
      </c>
    </row>
    <row r="21" spans="1:12" ht="27.75" customHeight="1" x14ac:dyDescent="0.15">
      <c r="A21" s="70">
        <v>6</v>
      </c>
      <c r="B21" s="72" t="str">
        <f>IF(AND(入力!$M$2="団体",入力!$N$2="高"),IF($A21&gt;入力!$I$1,"",VLOOKUP($A21,入力!$B$3:$H$27,4,FALSE)),"")</f>
        <v/>
      </c>
      <c r="C21" s="71" t="str">
        <f>IF(AND(入力!$M$2="団体",入力!$N$2="高"),IF($A21&gt;入力!$I$1,"",VLOOKUP($A21,入力!$B$3:$H$27,7,FALSE)),"")</f>
        <v/>
      </c>
      <c r="D21" s="71" t="str">
        <f>IF(AND(入力!$M$2="団体",入力!$N$2="高"),IF($A21&gt;入力!$I$1,"",VLOOKUP($A21,入力!$B$3:$H$27,6,FALSE)),"")</f>
        <v/>
      </c>
      <c r="E21" s="71" t="str">
        <f>IF(AND(入力!$M$2="団体",入力!$N$2="高"),IF($A21&gt;入力!$I$1,"",VLOOKUP($A21,入力!$B$3:$H$27,3,FALSE)),"")</f>
        <v/>
      </c>
      <c r="F21" s="18"/>
      <c r="G21" s="70">
        <v>16</v>
      </c>
      <c r="H21" s="72" t="str">
        <f>IF(AND(入力!$M$2="団体",入力!$N$2="高"),IF($G21&gt;入力!$I$1,"",VLOOKUP($G21,入力!$B$3:$H$27,4,FALSE)),"")</f>
        <v/>
      </c>
      <c r="I21" s="71" t="str">
        <f>IF(AND(入力!$M$2="団体",入力!$N$2="高"),IF($G21&gt;入力!$I$1,"",VLOOKUP($G21,入力!$B$3:$H$27,7,FALSE)),"")</f>
        <v/>
      </c>
      <c r="J21" s="71" t="str">
        <f>IF(AND(入力!$M$2="団体",入力!$N$2="高"),IF($G21&gt;入力!$I$1,"",VLOOKUP($G21,入力!$B$3:$H$27,6,FALSE)),"")</f>
        <v/>
      </c>
      <c r="K21" s="71" t="str">
        <f>IF(AND(入力!$M$2="団体",入力!$N$2="高"),IF($G21&gt;入力!$I$1,"",VLOOKUP($G21,入力!$B$3:$H$27,3,FALSE)),"")</f>
        <v/>
      </c>
    </row>
    <row r="22" spans="1:12" ht="27.75" customHeight="1" x14ac:dyDescent="0.15">
      <c r="A22" s="70">
        <v>7</v>
      </c>
      <c r="B22" s="72" t="str">
        <f>IF(AND(入力!$M$2="団体",入力!$N$2="高"),IF($A22&gt;入力!$I$1,"",VLOOKUP($A22,入力!$B$3:$H$27,4,FALSE)),"")</f>
        <v/>
      </c>
      <c r="C22" s="71" t="str">
        <f>IF(AND(入力!$M$2="団体",入力!$N$2="高"),IF($A22&gt;入力!$I$1,"",VLOOKUP($A22,入力!$B$3:$H$27,7,FALSE)),"")</f>
        <v/>
      </c>
      <c r="D22" s="71" t="str">
        <f>IF(AND(入力!$M$2="団体",入力!$N$2="高"),IF($A22&gt;入力!$I$1,"",VLOOKUP($A22,入力!$B$3:$H$27,6,FALSE)),"")</f>
        <v/>
      </c>
      <c r="E22" s="71" t="str">
        <f>IF(AND(入力!$M$2="団体",入力!$N$2="高"),IF($A22&gt;入力!$I$1,"",VLOOKUP($A22,入力!$B$3:$H$27,3,FALSE)),"")</f>
        <v/>
      </c>
      <c r="F22" s="18"/>
      <c r="G22" s="70">
        <v>17</v>
      </c>
      <c r="H22" s="72" t="str">
        <f>IF(AND(入力!$M$2="団体",入力!$N$2="高"),IF($G22&gt;入力!$I$1,"",VLOOKUP($G22,入力!$B$3:$H$27,4,FALSE)),"")</f>
        <v/>
      </c>
      <c r="I22" s="71" t="str">
        <f>IF(AND(入力!$M$2="団体",入力!$N$2="高"),IF($G22&gt;入力!$I$1,"",VLOOKUP($G22,入力!$B$3:$H$27,7,FALSE)),"")</f>
        <v/>
      </c>
      <c r="J22" s="71" t="str">
        <f>IF(AND(入力!$M$2="団体",入力!$N$2="高"),IF($G22&gt;入力!$I$1,"",VLOOKUP($G22,入力!$B$3:$H$27,6,FALSE)),"")</f>
        <v/>
      </c>
      <c r="K22" s="71" t="str">
        <f>IF(AND(入力!$M$2="団体",入力!$N$2="高"),IF($G22&gt;入力!$I$1,"",VLOOKUP($G22,入力!$B$3:$H$27,3,FALSE)),"")</f>
        <v/>
      </c>
    </row>
    <row r="23" spans="1:12" ht="27.75" customHeight="1" x14ac:dyDescent="0.15">
      <c r="A23" s="70">
        <v>8</v>
      </c>
      <c r="B23" s="72" t="str">
        <f>IF(AND(入力!$M$2="団体",入力!$N$2="高"),IF($A23&gt;入力!$I$1,"",VLOOKUP($A23,入力!$B$3:$H$27,4,FALSE)),"")</f>
        <v/>
      </c>
      <c r="C23" s="71" t="str">
        <f>IF(AND(入力!$M$2="団体",入力!$N$2="高"),IF($A23&gt;入力!$I$1,"",VLOOKUP($A23,入力!$B$3:$H$27,7,FALSE)),"")</f>
        <v/>
      </c>
      <c r="D23" s="71" t="str">
        <f>IF(AND(入力!$M$2="団体",入力!$N$2="高"),IF($A23&gt;入力!$I$1,"",VLOOKUP($A23,入力!$B$3:$H$27,6,FALSE)),"")</f>
        <v/>
      </c>
      <c r="E23" s="71" t="str">
        <f>IF(AND(入力!$M$2="団体",入力!$N$2="高"),IF($A23&gt;入力!$I$1,"",VLOOKUP($A23,入力!$B$3:$H$27,3,FALSE)),"")</f>
        <v/>
      </c>
      <c r="F23" s="18"/>
      <c r="G23" s="70">
        <v>18</v>
      </c>
      <c r="H23" s="72" t="str">
        <f>IF(AND(入力!$M$2="団体",入力!$N$2="高"),IF($G23&gt;入力!$I$1,"",VLOOKUP($G23,入力!$B$3:$H$27,4,FALSE)),"")</f>
        <v/>
      </c>
      <c r="I23" s="71" t="str">
        <f>IF(AND(入力!$M$2="団体",入力!$N$2="高"),IF($G23&gt;入力!$I$1,"",VLOOKUP($G23,入力!$B$3:$H$27,7,FALSE)),"")</f>
        <v/>
      </c>
      <c r="J23" s="71" t="str">
        <f>IF(AND(入力!$M$2="団体",入力!$N$2="高"),IF($G23&gt;入力!$I$1,"",VLOOKUP($G23,入力!$B$3:$H$27,6,FALSE)),"")</f>
        <v/>
      </c>
      <c r="K23" s="71" t="str">
        <f>IF(AND(入力!$M$2="団体",入力!$N$2="高"),IF($G23&gt;入力!$I$1,"",VLOOKUP($G23,入力!$B$3:$H$27,3,FALSE)),"")</f>
        <v/>
      </c>
    </row>
    <row r="24" spans="1:12" ht="27.75" customHeight="1" x14ac:dyDescent="0.15">
      <c r="A24" s="70">
        <v>9</v>
      </c>
      <c r="B24" s="72" t="str">
        <f>IF(AND(入力!$M$2="団体",入力!$N$2="高"),IF($A24&gt;入力!$I$1,"",VLOOKUP($A24,入力!$B$3:$H$27,4,FALSE)),"")</f>
        <v/>
      </c>
      <c r="C24" s="71" t="str">
        <f>IF(AND(入力!$M$2="団体",入力!$N$2="高"),IF($A24&gt;入力!$I$1,"",VLOOKUP($A24,入力!$B$3:$H$27,7,FALSE)),"")</f>
        <v/>
      </c>
      <c r="D24" s="71" t="str">
        <f>IF(AND(入力!$M$2="団体",入力!$N$2="高"),IF($A24&gt;入力!$I$1,"",VLOOKUP($A24,入力!$B$3:$H$27,6,FALSE)),"")</f>
        <v/>
      </c>
      <c r="E24" s="71" t="str">
        <f>IF(AND(入力!$M$2="団体",入力!$N$2="高"),IF($A24&gt;入力!$I$1,"",VLOOKUP($A24,入力!$B$3:$H$27,3,FALSE)),"")</f>
        <v/>
      </c>
      <c r="F24" s="18"/>
      <c r="G24" s="70">
        <v>19</v>
      </c>
      <c r="H24" s="72" t="str">
        <f>IF(AND(入力!$M$2="団体",入力!$N$2="高"),IF($G24&gt;入力!$I$1,"",VLOOKUP($G24,入力!$B$3:$H$27,4,FALSE)),"")</f>
        <v/>
      </c>
      <c r="I24" s="71" t="str">
        <f>IF(AND(入力!$M$2="団体",入力!$N$2="高"),IF($G24&gt;入力!$I$1,"",VLOOKUP($G24,入力!$B$3:$H$27,7,FALSE)),"")</f>
        <v/>
      </c>
      <c r="J24" s="71" t="str">
        <f>IF(AND(入力!$M$2="団体",入力!$N$2="高"),IF($G24&gt;入力!$I$1,"",VLOOKUP($G24,入力!$B$3:$H$27,6,FALSE)),"")</f>
        <v/>
      </c>
      <c r="K24" s="71" t="str">
        <f>IF(AND(入力!$M$2="団体",入力!$N$2="高"),IF($G24&gt;入力!$I$1,"",VLOOKUP($G24,入力!$B$3:$H$27,3,FALSE)),"")</f>
        <v/>
      </c>
    </row>
    <row r="25" spans="1:12" ht="27.75" customHeight="1" x14ac:dyDescent="0.15">
      <c r="A25" s="70">
        <v>10</v>
      </c>
      <c r="B25" s="72" t="str">
        <f>IF(AND(入力!$M$2="団体",入力!$N$2="高"),IF($A25&gt;入力!$I$1,"",VLOOKUP($A25,入力!$B$3:$H$27,4,FALSE)),"")</f>
        <v/>
      </c>
      <c r="C25" s="71" t="str">
        <f>IF(AND(入力!$M$2="団体",入力!$N$2="高"),IF($A25&gt;入力!$I$1,"",VLOOKUP($A25,入力!$B$3:$H$27,7,FALSE)),"")</f>
        <v/>
      </c>
      <c r="D25" s="71" t="str">
        <f>IF(AND(入力!$M$2="団体",入力!$N$2="高"),IF($A25&gt;入力!$I$1,"",VLOOKUP($A25,入力!$B$3:$H$27,6,FALSE)),"")</f>
        <v/>
      </c>
      <c r="E25" s="71" t="str">
        <f>IF(AND(入力!$M$2="団体",入力!$N$2="高"),IF($A25&gt;入力!$I$1,"",VLOOKUP($A25,入力!$B$3:$H$27,3,FALSE)),"")</f>
        <v/>
      </c>
      <c r="F25" s="18"/>
      <c r="G25" s="70">
        <v>20</v>
      </c>
      <c r="H25" s="72" t="str">
        <f>IF(AND(入力!$M$2="団体",入力!$N$2="高"),IF($G25&gt;入力!$I$1,"",VLOOKUP($G25,入力!$B$3:$H$27,4,FALSE)),"")</f>
        <v/>
      </c>
      <c r="I25" s="71" t="str">
        <f>IF(AND(入力!$M$2="団体",入力!$N$2="高"),IF($G25&gt;入力!$I$1,"",VLOOKUP($G25,入力!$B$3:$H$27,7,FALSE)),"")</f>
        <v/>
      </c>
      <c r="J25" s="71" t="str">
        <f>IF(AND(入力!$M$2="団体",入力!$N$2="高"),IF($G25&gt;入力!$I$1,"",VLOOKUP($G25,入力!$B$3:$H$27,6,FALSE)),"")</f>
        <v/>
      </c>
      <c r="K25" s="71" t="str">
        <f>IF(AND(入力!$M$2="団体",入力!$N$2="高"),IF($G25&gt;入力!$I$1,"",VLOOKUP($G25,入力!$B$3:$H$27,3,FALSE)),"")</f>
        <v/>
      </c>
    </row>
    <row r="27" spans="1:12" ht="28.5" customHeight="1" x14ac:dyDescent="0.15">
      <c r="B27" s="231" t="s">
        <v>22</v>
      </c>
      <c r="C27" s="231"/>
      <c r="D27" s="231"/>
      <c r="E27" s="232" t="s">
        <v>24</v>
      </c>
      <c r="F27" s="233"/>
      <c r="G27" s="234"/>
      <c r="H27" s="62" t="s">
        <v>19</v>
      </c>
      <c r="I27" s="63">
        <f>COUNTIF(D16:D25,"男")+COUNTIF(J16:J25,"男")</f>
        <v>0</v>
      </c>
    </row>
    <row r="28" spans="1:12" ht="28.5" customHeight="1" x14ac:dyDescent="0.15">
      <c r="B28" s="231" t="s">
        <v>57</v>
      </c>
      <c r="C28" s="231"/>
      <c r="D28" s="231"/>
      <c r="E28" s="236"/>
      <c r="F28" s="237"/>
      <c r="G28" s="238"/>
      <c r="H28" s="62" t="s">
        <v>20</v>
      </c>
      <c r="I28" s="63">
        <f>COUNTIF(D16:D25,"女")+COUNTIF(J16:J25,"女")</f>
        <v>0</v>
      </c>
    </row>
    <row r="29" spans="1:12" ht="28.5" customHeight="1" x14ac:dyDescent="0.15">
      <c r="B29" s="231" t="s">
        <v>57</v>
      </c>
      <c r="C29" s="231"/>
      <c r="D29" s="231"/>
      <c r="E29" s="236"/>
      <c r="F29" s="237"/>
      <c r="G29" s="238"/>
      <c r="I29" s="62" t="s">
        <v>21</v>
      </c>
      <c r="J29" s="239">
        <f>SUM(I27:I28)</f>
        <v>0</v>
      </c>
      <c r="K29" s="239"/>
    </row>
    <row r="30" spans="1:12" ht="28.5" customHeight="1" x14ac:dyDescent="0.15">
      <c r="B30" s="231" t="s">
        <v>57</v>
      </c>
      <c r="C30" s="231"/>
      <c r="D30" s="231"/>
      <c r="E30" s="236"/>
      <c r="F30" s="237"/>
      <c r="G30" s="238"/>
      <c r="L30" t="s">
        <v>23</v>
      </c>
    </row>
    <row r="31" spans="1:12" ht="28.5" customHeight="1" x14ac:dyDescent="0.15">
      <c r="B31" s="231" t="s">
        <v>57</v>
      </c>
      <c r="C31" s="231"/>
      <c r="D31" s="231"/>
      <c r="E31" s="236"/>
      <c r="F31" s="237"/>
      <c r="G31" s="238"/>
    </row>
    <row r="32" spans="1:12" ht="17.25" customHeight="1" x14ac:dyDescent="0.15">
      <c r="B32" s="235" t="s">
        <v>25</v>
      </c>
      <c r="C32" s="235"/>
      <c r="D32" s="235"/>
      <c r="E32" s="235"/>
      <c r="F32" s="235"/>
      <c r="G32" s="235"/>
      <c r="H32" s="235"/>
      <c r="I32" s="235"/>
      <c r="J32" s="235"/>
      <c r="K32" s="64"/>
    </row>
    <row r="33" ht="17.25" customHeight="1" x14ac:dyDescent="0.15"/>
  </sheetData>
  <mergeCells count="22">
    <mergeCell ref="B31:D31"/>
    <mergeCell ref="B32:J32"/>
    <mergeCell ref="B28:D28"/>
    <mergeCell ref="B29:D29"/>
    <mergeCell ref="B30:D30"/>
    <mergeCell ref="E28:G28"/>
    <mergeCell ref="E29:G29"/>
    <mergeCell ref="E30:G30"/>
    <mergeCell ref="E31:G31"/>
    <mergeCell ref="J29:K29"/>
    <mergeCell ref="D12:F12"/>
    <mergeCell ref="G12:I12"/>
    <mergeCell ref="D13:F13"/>
    <mergeCell ref="G13:I13"/>
    <mergeCell ref="B27:D27"/>
    <mergeCell ref="E27:G27"/>
    <mergeCell ref="D11:I11"/>
    <mergeCell ref="A1:J1"/>
    <mergeCell ref="B2:I2"/>
    <mergeCell ref="D3:G3"/>
    <mergeCell ref="D4:J4"/>
    <mergeCell ref="B5:C5"/>
  </mergeCells>
  <phoneticPr fontId="20"/>
  <conditionalFormatting sqref="G13:I13">
    <cfRule type="cellIs" dxfId="28" priority="2" operator="equal">
      <formula>"顧問"</formula>
    </cfRule>
  </conditionalFormatting>
  <conditionalFormatting sqref="B28:D31">
    <cfRule type="cellIs" dxfId="27" priority="1" operator="equal">
      <formula>"顧問"</formula>
    </cfRule>
  </conditionalFormatting>
  <dataValidations count="1">
    <dataValidation type="list" allowBlank="1" showInputMessage="1" showErrorMessage="1" sqref="E28:G31">
      <formula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入力!$J$6:$J$12</xm:f>
          </x14:formula1>
          <xm:sqref>B28:D31</xm:sqref>
        </x14:dataValidation>
        <x14:dataValidation type="list" allowBlank="1" showInputMessage="1" showErrorMessage="1">
          <x14:formula1>
            <xm:f>入力!$J$6:$J$10</xm:f>
          </x14:formula1>
          <xm:sqref>G13:I13</xm:sqref>
        </x14:dataValidation>
        <x14:dataValidation type="list" allowBlank="1" showInputMessage="1" showErrorMessage="1">
          <x14:formula1>
            <xm:f>大会名・学校名!$I$3:$I$36</xm:f>
          </x14:formula1>
          <xm:sqref>D11:I11</xm:sqref>
        </x14:dataValidation>
        <x14:dataValidation type="list" allowBlank="1" showInputMessage="1" showErrorMessage="1">
          <x14:formula1>
            <xm:f>大会名・学校名!$F$3:$F$15</xm:f>
          </x14:formula1>
          <xm:sqref>B2:I2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L25"/>
  <sheetViews>
    <sheetView zoomScaleNormal="100" workbookViewId="0">
      <selection activeCell="J2" sqref="J2"/>
    </sheetView>
  </sheetViews>
  <sheetFormatPr defaultRowHeight="13.5" x14ac:dyDescent="0.15"/>
  <cols>
    <col min="1" max="1" width="15.125" style="202" customWidth="1"/>
    <col min="2" max="2" width="6.125" style="202" customWidth="1"/>
    <col min="3" max="3" width="12.25" style="202" customWidth="1"/>
    <col min="4" max="4" width="9.75" style="202" customWidth="1"/>
    <col min="5" max="5" width="11.5" style="202" customWidth="1"/>
    <col min="6" max="7" width="9.75" style="202" customWidth="1"/>
    <col min="8" max="8" width="14" style="202" customWidth="1"/>
    <col min="9" max="9" width="13.25" style="202" customWidth="1"/>
    <col min="10" max="10" width="22.25" style="202" customWidth="1"/>
    <col min="11" max="16384" width="9" style="202"/>
  </cols>
  <sheetData>
    <row r="1" spans="1:12" ht="18.75" x14ac:dyDescent="0.15">
      <c r="A1" s="240" t="s">
        <v>614</v>
      </c>
      <c r="B1" s="240"/>
      <c r="C1" s="240"/>
      <c r="D1" s="240"/>
      <c r="E1" s="240"/>
      <c r="F1" s="240"/>
      <c r="G1" s="240"/>
      <c r="H1" s="240"/>
      <c r="I1" s="240"/>
      <c r="J1" s="240"/>
    </row>
    <row r="2" spans="1:12" x14ac:dyDescent="0.15">
      <c r="A2" s="212">
        <f>'申請書（指定ラウンド）'!Q2</f>
        <v>44186</v>
      </c>
      <c r="F2" s="243" t="str">
        <f>入力!J3&amp;"　　顧問"</f>
        <v>学校名　　顧問</v>
      </c>
      <c r="G2" s="243"/>
      <c r="H2" s="243"/>
      <c r="I2" s="211" t="str">
        <f>'大会申込書（高校団体加盟校用）'!G13</f>
        <v>顧問</v>
      </c>
      <c r="J2" s="213" t="str">
        <f>"連絡先 "&amp;VLOOKUP(入力!J3,大会名・学校名!$I$3:$P$18,8,FALSE)</f>
        <v xml:space="preserve">連絡先 </v>
      </c>
    </row>
    <row r="3" spans="1:12" ht="9" customHeight="1" x14ac:dyDescent="0.15"/>
    <row r="4" spans="1:12" x14ac:dyDescent="0.15">
      <c r="A4" s="241" t="s">
        <v>613</v>
      </c>
      <c r="B4" s="241" t="s">
        <v>612</v>
      </c>
      <c r="C4" s="242" t="s">
        <v>611</v>
      </c>
      <c r="D4" s="242" t="s">
        <v>610</v>
      </c>
      <c r="E4" s="242"/>
      <c r="F4" s="242"/>
      <c r="G4" s="242"/>
      <c r="H4" s="242" t="s">
        <v>609</v>
      </c>
      <c r="I4" s="242"/>
      <c r="J4" s="242"/>
    </row>
    <row r="5" spans="1:12" ht="45" x14ac:dyDescent="0.15">
      <c r="A5" s="241"/>
      <c r="B5" s="241"/>
      <c r="C5" s="242"/>
      <c r="D5" s="210" t="s">
        <v>608</v>
      </c>
      <c r="E5" s="209" t="s">
        <v>607</v>
      </c>
      <c r="F5" s="208" t="s">
        <v>606</v>
      </c>
      <c r="G5" s="208" t="s">
        <v>605</v>
      </c>
      <c r="H5" s="208" t="s">
        <v>604</v>
      </c>
      <c r="I5" s="208" t="s">
        <v>603</v>
      </c>
      <c r="J5" s="208" t="s">
        <v>602</v>
      </c>
    </row>
    <row r="6" spans="1:12" x14ac:dyDescent="0.15">
      <c r="A6" s="206" t="str">
        <f>'大会申込書（高校団体加盟校用）'!B28</f>
        <v>顧問</v>
      </c>
      <c r="B6" s="207" t="str">
        <f>IF(A6="","","顧問・引率")</f>
        <v>顧問・引率</v>
      </c>
      <c r="C6" s="206"/>
      <c r="D6" s="206"/>
      <c r="E6" s="206"/>
      <c r="F6" s="206"/>
      <c r="G6" s="206"/>
      <c r="H6" s="206"/>
      <c r="I6" s="206"/>
      <c r="J6" s="206"/>
      <c r="L6" s="202" t="s">
        <v>601</v>
      </c>
    </row>
    <row r="7" spans="1:12" x14ac:dyDescent="0.15">
      <c r="A7" s="206" t="str">
        <f>'大会申込書（高校団体加盟校用）'!B29</f>
        <v>顧問</v>
      </c>
      <c r="B7" s="207" t="str">
        <f t="shared" ref="B7:B9" si="0">IF(A7="","","顧問・引率")</f>
        <v>顧問・引率</v>
      </c>
      <c r="C7" s="206"/>
      <c r="D7" s="206"/>
      <c r="E7" s="206"/>
      <c r="F7" s="206"/>
      <c r="G7" s="206"/>
      <c r="H7" s="206"/>
      <c r="I7" s="206"/>
      <c r="J7" s="206"/>
      <c r="L7" s="202" t="s">
        <v>600</v>
      </c>
    </row>
    <row r="8" spans="1:12" x14ac:dyDescent="0.15">
      <c r="A8" s="206" t="str">
        <f>'大会申込書（高校団体加盟校用）'!B30</f>
        <v>顧問</v>
      </c>
      <c r="B8" s="207" t="str">
        <f t="shared" si="0"/>
        <v>顧問・引率</v>
      </c>
      <c r="C8" s="206"/>
      <c r="D8" s="206"/>
      <c r="E8" s="206"/>
      <c r="F8" s="206"/>
      <c r="G8" s="206"/>
      <c r="H8" s="206"/>
      <c r="I8" s="206"/>
      <c r="J8" s="206"/>
      <c r="L8" s="202" t="s">
        <v>599</v>
      </c>
    </row>
    <row r="9" spans="1:12" x14ac:dyDescent="0.15">
      <c r="A9" s="206" t="str">
        <f>'大会申込書（高校団体加盟校用）'!B31</f>
        <v>顧問</v>
      </c>
      <c r="B9" s="207" t="str">
        <f t="shared" si="0"/>
        <v>顧問・引率</v>
      </c>
      <c r="C9" s="206"/>
      <c r="D9" s="206"/>
      <c r="E9" s="206"/>
      <c r="F9" s="206"/>
      <c r="G9" s="206"/>
      <c r="H9" s="206"/>
      <c r="I9" s="206"/>
      <c r="J9" s="206"/>
      <c r="L9" s="202" t="s">
        <v>598</v>
      </c>
    </row>
    <row r="10" spans="1:12" x14ac:dyDescent="0.15">
      <c r="A10" s="206" t="str">
        <f>'大会申込書（高校団体加盟校用）'!B16</f>
        <v/>
      </c>
      <c r="B10" s="207" t="str">
        <f>IF(A10="","","選手")</f>
        <v/>
      </c>
      <c r="C10" s="206"/>
      <c r="D10" s="206"/>
      <c r="E10" s="206"/>
      <c r="F10" s="206"/>
      <c r="G10" s="206"/>
      <c r="H10" s="206"/>
      <c r="I10" s="206"/>
      <c r="J10" s="206"/>
    </row>
    <row r="11" spans="1:12" x14ac:dyDescent="0.15">
      <c r="A11" s="206" t="str">
        <f>'大会申込書（高校団体加盟校用）'!B17</f>
        <v/>
      </c>
      <c r="B11" s="207" t="str">
        <f t="shared" ref="B11:B22" si="1">IF(A11="","","選手")</f>
        <v/>
      </c>
      <c r="C11" s="206"/>
      <c r="D11" s="206"/>
      <c r="E11" s="206"/>
      <c r="F11" s="206"/>
      <c r="G11" s="206"/>
      <c r="H11" s="206"/>
      <c r="I11" s="206"/>
      <c r="J11" s="206"/>
    </row>
    <row r="12" spans="1:12" x14ac:dyDescent="0.15">
      <c r="A12" s="206" t="str">
        <f>'大会申込書（高校団体加盟校用）'!B18</f>
        <v/>
      </c>
      <c r="B12" s="207" t="str">
        <f t="shared" si="1"/>
        <v/>
      </c>
      <c r="C12" s="206"/>
      <c r="D12" s="206"/>
      <c r="E12" s="206"/>
      <c r="F12" s="206"/>
      <c r="G12" s="206"/>
      <c r="H12" s="206"/>
      <c r="I12" s="206"/>
      <c r="J12" s="206"/>
    </row>
    <row r="13" spans="1:12" x14ac:dyDescent="0.15">
      <c r="A13" s="206" t="str">
        <f>'大会申込書（高校団体加盟校用）'!B19</f>
        <v/>
      </c>
      <c r="B13" s="207" t="str">
        <f t="shared" si="1"/>
        <v/>
      </c>
      <c r="C13" s="206"/>
      <c r="D13" s="206"/>
      <c r="E13" s="206"/>
      <c r="F13" s="206"/>
      <c r="G13" s="206"/>
      <c r="H13" s="206"/>
      <c r="I13" s="206"/>
      <c r="J13" s="206"/>
    </row>
    <row r="14" spans="1:12" x14ac:dyDescent="0.15">
      <c r="A14" s="206" t="str">
        <f>'大会申込書（高校団体加盟校用）'!B20</f>
        <v/>
      </c>
      <c r="B14" s="207" t="str">
        <f t="shared" si="1"/>
        <v/>
      </c>
      <c r="C14" s="206"/>
      <c r="D14" s="206"/>
      <c r="E14" s="206"/>
      <c r="F14" s="206"/>
      <c r="G14" s="206"/>
      <c r="H14" s="206"/>
      <c r="I14" s="206"/>
      <c r="J14" s="206"/>
    </row>
    <row r="15" spans="1:12" x14ac:dyDescent="0.15">
      <c r="A15" s="206" t="str">
        <f>'大会申込書（高校団体加盟校用）'!B21</f>
        <v/>
      </c>
      <c r="B15" s="207" t="str">
        <f t="shared" si="1"/>
        <v/>
      </c>
      <c r="C15" s="206"/>
      <c r="D15" s="206"/>
      <c r="E15" s="206"/>
      <c r="F15" s="206"/>
      <c r="G15" s="206"/>
      <c r="H15" s="206"/>
      <c r="I15" s="206"/>
      <c r="J15" s="206"/>
    </row>
    <row r="16" spans="1:12" x14ac:dyDescent="0.15">
      <c r="A16" s="206" t="str">
        <f>'大会申込書（高校団体加盟校用）'!B22</f>
        <v/>
      </c>
      <c r="B16" s="207" t="str">
        <f t="shared" si="1"/>
        <v/>
      </c>
      <c r="C16" s="206"/>
      <c r="D16" s="206"/>
      <c r="E16" s="206"/>
      <c r="F16" s="206"/>
      <c r="G16" s="206"/>
      <c r="H16" s="206"/>
      <c r="I16" s="206"/>
      <c r="J16" s="206"/>
    </row>
    <row r="17" spans="1:10" x14ac:dyDescent="0.15">
      <c r="A17" s="206" t="str">
        <f>'大会申込書（高校団体加盟校用）'!B23</f>
        <v/>
      </c>
      <c r="B17" s="207" t="str">
        <f t="shared" si="1"/>
        <v/>
      </c>
      <c r="C17" s="206"/>
      <c r="D17" s="206"/>
      <c r="E17" s="206"/>
      <c r="F17" s="206"/>
      <c r="G17" s="206"/>
      <c r="H17" s="206"/>
      <c r="I17" s="206"/>
      <c r="J17" s="206"/>
    </row>
    <row r="18" spans="1:10" x14ac:dyDescent="0.15">
      <c r="A18" s="206" t="str">
        <f>'大会申込書（高校団体加盟校用）'!B24</f>
        <v/>
      </c>
      <c r="B18" s="207" t="str">
        <f t="shared" si="1"/>
        <v/>
      </c>
      <c r="C18" s="206"/>
      <c r="D18" s="206"/>
      <c r="E18" s="206"/>
      <c r="F18" s="206"/>
      <c r="G18" s="206"/>
      <c r="H18" s="206"/>
      <c r="I18" s="206"/>
      <c r="J18" s="206"/>
    </row>
    <row r="19" spans="1:10" x14ac:dyDescent="0.15">
      <c r="A19" s="206" t="str">
        <f>'大会申込書（高校団体加盟校用）'!B25</f>
        <v/>
      </c>
      <c r="B19" s="207" t="str">
        <f t="shared" si="1"/>
        <v/>
      </c>
      <c r="C19" s="206"/>
      <c r="D19" s="206"/>
      <c r="E19" s="206"/>
      <c r="F19" s="206"/>
      <c r="G19" s="206"/>
      <c r="H19" s="206"/>
      <c r="I19" s="206"/>
      <c r="J19" s="206"/>
    </row>
    <row r="20" spans="1:10" x14ac:dyDescent="0.15">
      <c r="A20" s="206" t="str">
        <f>'大会申込書（高校団体加盟校用）'!H16</f>
        <v/>
      </c>
      <c r="B20" s="207" t="str">
        <f t="shared" si="1"/>
        <v/>
      </c>
      <c r="C20" s="206"/>
      <c r="D20" s="206"/>
      <c r="E20" s="206"/>
      <c r="F20" s="206"/>
      <c r="G20" s="206"/>
      <c r="H20" s="206"/>
      <c r="I20" s="206"/>
      <c r="J20" s="206"/>
    </row>
    <row r="21" spans="1:10" x14ac:dyDescent="0.15">
      <c r="A21" s="206" t="str">
        <f>'大会申込書（高校団体加盟校用）'!H17</f>
        <v/>
      </c>
      <c r="B21" s="207" t="str">
        <f t="shared" si="1"/>
        <v/>
      </c>
      <c r="C21" s="206"/>
      <c r="D21" s="206"/>
      <c r="E21" s="206"/>
      <c r="F21" s="206"/>
      <c r="G21" s="206"/>
      <c r="H21" s="206"/>
      <c r="I21" s="206"/>
      <c r="J21" s="206"/>
    </row>
    <row r="22" spans="1:10" x14ac:dyDescent="0.15">
      <c r="A22" s="206" t="str">
        <f>'大会申込書（高校団体加盟校用）'!H18</f>
        <v/>
      </c>
      <c r="B22" s="207" t="str">
        <f t="shared" si="1"/>
        <v/>
      </c>
      <c r="C22" s="206"/>
      <c r="D22" s="206"/>
      <c r="E22" s="206"/>
      <c r="F22" s="206"/>
      <c r="G22" s="206"/>
      <c r="H22" s="206"/>
      <c r="I22" s="206"/>
      <c r="J22" s="206"/>
    </row>
    <row r="23" spans="1:10" x14ac:dyDescent="0.15">
      <c r="J23" s="205" t="s">
        <v>597</v>
      </c>
    </row>
    <row r="24" spans="1:10" x14ac:dyDescent="0.15">
      <c r="A24" s="204" t="s">
        <v>596</v>
      </c>
      <c r="B24" s="203"/>
      <c r="C24" s="203"/>
      <c r="D24" s="203"/>
      <c r="E24" s="203"/>
      <c r="F24" s="203"/>
      <c r="G24" s="203"/>
      <c r="H24" s="203"/>
      <c r="I24" s="203"/>
      <c r="J24" s="203"/>
    </row>
    <row r="25" spans="1:10" x14ac:dyDescent="0.15">
      <c r="I25" s="202" t="s">
        <v>595</v>
      </c>
    </row>
  </sheetData>
  <mergeCells count="7">
    <mergeCell ref="A1:J1"/>
    <mergeCell ref="A4:A5"/>
    <mergeCell ref="B4:B5"/>
    <mergeCell ref="C4:C5"/>
    <mergeCell ref="D4:G4"/>
    <mergeCell ref="H4:J4"/>
    <mergeCell ref="F2:H2"/>
  </mergeCells>
  <phoneticPr fontId="20"/>
  <conditionalFormatting sqref="I2 A6:A9">
    <cfRule type="cellIs" dxfId="26" priority="1" operator="equal">
      <formula>"顧問"</formula>
    </cfRule>
  </conditionalFormatting>
  <dataValidations disablePrompts="1" count="1">
    <dataValidation type="list" allowBlank="1" showInputMessage="1" showErrorMessage="1" sqref="B6:B22">
      <formula1>$L$6:$L$9</formula1>
    </dataValidation>
  </dataValidations>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L25"/>
  <sheetViews>
    <sheetView zoomScaleNormal="100" workbookViewId="0">
      <selection activeCell="F2" sqref="F2:H2"/>
    </sheetView>
  </sheetViews>
  <sheetFormatPr defaultRowHeight="13.5" x14ac:dyDescent="0.15"/>
  <cols>
    <col min="1" max="1" width="15.125" style="202" customWidth="1"/>
    <col min="2" max="2" width="6.125" style="202" customWidth="1"/>
    <col min="3" max="3" width="12.25" style="202" customWidth="1"/>
    <col min="4" max="4" width="9.75" style="202" customWidth="1"/>
    <col min="5" max="5" width="11.5" style="202" customWidth="1"/>
    <col min="6" max="7" width="9.75" style="202" customWidth="1"/>
    <col min="8" max="8" width="14" style="202" customWidth="1"/>
    <col min="9" max="9" width="13.25" style="202" customWidth="1"/>
    <col min="10" max="10" width="22.25" style="202" customWidth="1"/>
    <col min="11" max="16384" width="9" style="202"/>
  </cols>
  <sheetData>
    <row r="1" spans="1:12" ht="18.75" x14ac:dyDescent="0.15">
      <c r="A1" s="240" t="s">
        <v>614</v>
      </c>
      <c r="B1" s="240"/>
      <c r="C1" s="240"/>
      <c r="D1" s="240"/>
      <c r="E1" s="240"/>
      <c r="F1" s="240"/>
      <c r="G1" s="240"/>
      <c r="H1" s="240"/>
      <c r="I1" s="240"/>
      <c r="J1" s="240"/>
    </row>
    <row r="2" spans="1:12" x14ac:dyDescent="0.15">
      <c r="A2" s="212">
        <f>'申請書（大会）'!Q2</f>
        <v>44187</v>
      </c>
      <c r="F2" s="243" t="str">
        <f>入力!J3&amp;"　　顧問"</f>
        <v>学校名　　顧問</v>
      </c>
      <c r="G2" s="243"/>
      <c r="H2" s="243"/>
      <c r="I2" s="211" t="str">
        <f>'大会申込書（高校団体加盟校用）'!G13</f>
        <v>顧問</v>
      </c>
      <c r="J2" s="213" t="str">
        <f>"連絡先 "&amp;VLOOKUP(入力!J3,大会名・学校名!$I$3:$P$18,8,FALSE)</f>
        <v xml:space="preserve">連絡先 </v>
      </c>
    </row>
    <row r="3" spans="1:12" ht="9" customHeight="1" x14ac:dyDescent="0.15"/>
    <row r="4" spans="1:12" x14ac:dyDescent="0.15">
      <c r="A4" s="241" t="s">
        <v>613</v>
      </c>
      <c r="B4" s="241" t="s">
        <v>612</v>
      </c>
      <c r="C4" s="242" t="s">
        <v>611</v>
      </c>
      <c r="D4" s="242" t="s">
        <v>610</v>
      </c>
      <c r="E4" s="242"/>
      <c r="F4" s="242"/>
      <c r="G4" s="242"/>
      <c r="H4" s="242" t="s">
        <v>609</v>
      </c>
      <c r="I4" s="242"/>
      <c r="J4" s="242"/>
    </row>
    <row r="5" spans="1:12" ht="45" x14ac:dyDescent="0.15">
      <c r="A5" s="241"/>
      <c r="B5" s="241"/>
      <c r="C5" s="242"/>
      <c r="D5" s="210" t="s">
        <v>608</v>
      </c>
      <c r="E5" s="209" t="s">
        <v>607</v>
      </c>
      <c r="F5" s="208" t="s">
        <v>606</v>
      </c>
      <c r="G5" s="208" t="s">
        <v>605</v>
      </c>
      <c r="H5" s="208" t="s">
        <v>604</v>
      </c>
      <c r="I5" s="208" t="s">
        <v>603</v>
      </c>
      <c r="J5" s="208" t="s">
        <v>602</v>
      </c>
    </row>
    <row r="6" spans="1:12" x14ac:dyDescent="0.15">
      <c r="A6" s="206" t="str">
        <f>'大会申込書（高校団体加盟校用）'!B28</f>
        <v>顧問</v>
      </c>
      <c r="B6" s="207" t="str">
        <f>IF(A6="","","顧問・引率")</f>
        <v>顧問・引率</v>
      </c>
      <c r="C6" s="206"/>
      <c r="D6" s="206"/>
      <c r="E6" s="206"/>
      <c r="F6" s="206"/>
      <c r="G6" s="206"/>
      <c r="H6" s="206"/>
      <c r="I6" s="206"/>
      <c r="J6" s="206"/>
      <c r="L6" s="202" t="s">
        <v>601</v>
      </c>
    </row>
    <row r="7" spans="1:12" x14ac:dyDescent="0.15">
      <c r="A7" s="206" t="str">
        <f>'大会申込書（高校団体加盟校用）'!B29</f>
        <v>顧問</v>
      </c>
      <c r="B7" s="207" t="str">
        <f t="shared" ref="B7:B9" si="0">IF(A7="","","顧問・引率")</f>
        <v>顧問・引率</v>
      </c>
      <c r="C7" s="206"/>
      <c r="D7" s="206"/>
      <c r="E7" s="206"/>
      <c r="F7" s="206"/>
      <c r="G7" s="206"/>
      <c r="H7" s="206"/>
      <c r="I7" s="206"/>
      <c r="J7" s="206"/>
      <c r="L7" s="202" t="s">
        <v>600</v>
      </c>
    </row>
    <row r="8" spans="1:12" x14ac:dyDescent="0.15">
      <c r="A8" s="206" t="str">
        <f>'大会申込書（高校団体加盟校用）'!B30</f>
        <v>顧問</v>
      </c>
      <c r="B8" s="207" t="str">
        <f t="shared" si="0"/>
        <v>顧問・引率</v>
      </c>
      <c r="C8" s="206"/>
      <c r="D8" s="206"/>
      <c r="E8" s="206"/>
      <c r="F8" s="206"/>
      <c r="G8" s="206"/>
      <c r="H8" s="206"/>
      <c r="I8" s="206"/>
      <c r="J8" s="206"/>
      <c r="L8" s="202" t="s">
        <v>599</v>
      </c>
    </row>
    <row r="9" spans="1:12" x14ac:dyDescent="0.15">
      <c r="A9" s="206" t="str">
        <f>'大会申込書（高校団体加盟校用）'!B31</f>
        <v>顧問</v>
      </c>
      <c r="B9" s="207" t="str">
        <f t="shared" si="0"/>
        <v>顧問・引率</v>
      </c>
      <c r="C9" s="206"/>
      <c r="D9" s="206"/>
      <c r="E9" s="206"/>
      <c r="F9" s="206"/>
      <c r="G9" s="206"/>
      <c r="H9" s="206"/>
      <c r="I9" s="206"/>
      <c r="J9" s="206"/>
      <c r="L9" s="202" t="s">
        <v>598</v>
      </c>
    </row>
    <row r="10" spans="1:12" x14ac:dyDescent="0.15">
      <c r="A10" s="206" t="str">
        <f>'大会申込書（高校団体加盟校用）'!B16</f>
        <v/>
      </c>
      <c r="B10" s="207" t="str">
        <f>IF(A10="","","選手")</f>
        <v/>
      </c>
      <c r="C10" s="206"/>
      <c r="D10" s="206"/>
      <c r="E10" s="206"/>
      <c r="F10" s="206"/>
      <c r="G10" s="206"/>
      <c r="H10" s="206"/>
      <c r="I10" s="206"/>
      <c r="J10" s="206"/>
    </row>
    <row r="11" spans="1:12" x14ac:dyDescent="0.15">
      <c r="A11" s="206" t="str">
        <f>'大会申込書（高校団体加盟校用）'!B17</f>
        <v/>
      </c>
      <c r="B11" s="207" t="str">
        <f t="shared" ref="B11:B22" si="1">IF(A11="","","選手")</f>
        <v/>
      </c>
      <c r="C11" s="206"/>
      <c r="D11" s="206"/>
      <c r="E11" s="206"/>
      <c r="F11" s="206"/>
      <c r="G11" s="206"/>
      <c r="H11" s="206"/>
      <c r="I11" s="206"/>
      <c r="J11" s="206"/>
    </row>
    <row r="12" spans="1:12" x14ac:dyDescent="0.15">
      <c r="A12" s="206" t="str">
        <f>'大会申込書（高校団体加盟校用）'!B18</f>
        <v/>
      </c>
      <c r="B12" s="207" t="str">
        <f t="shared" si="1"/>
        <v/>
      </c>
      <c r="C12" s="206"/>
      <c r="D12" s="206"/>
      <c r="E12" s="206"/>
      <c r="F12" s="206"/>
      <c r="G12" s="206"/>
      <c r="H12" s="206"/>
      <c r="I12" s="206"/>
      <c r="J12" s="206"/>
    </row>
    <row r="13" spans="1:12" x14ac:dyDescent="0.15">
      <c r="A13" s="206" t="str">
        <f>'大会申込書（高校団体加盟校用）'!B19</f>
        <v/>
      </c>
      <c r="B13" s="207" t="str">
        <f t="shared" si="1"/>
        <v/>
      </c>
      <c r="C13" s="206"/>
      <c r="D13" s="206"/>
      <c r="E13" s="206"/>
      <c r="F13" s="206"/>
      <c r="G13" s="206"/>
      <c r="H13" s="206"/>
      <c r="I13" s="206"/>
      <c r="J13" s="206"/>
    </row>
    <row r="14" spans="1:12" x14ac:dyDescent="0.15">
      <c r="A14" s="206" t="str">
        <f>'大会申込書（高校団体加盟校用）'!B20</f>
        <v/>
      </c>
      <c r="B14" s="207" t="str">
        <f t="shared" si="1"/>
        <v/>
      </c>
      <c r="C14" s="206"/>
      <c r="D14" s="206"/>
      <c r="E14" s="206"/>
      <c r="F14" s="206"/>
      <c r="G14" s="206"/>
      <c r="H14" s="206"/>
      <c r="I14" s="206"/>
      <c r="J14" s="206"/>
    </row>
    <row r="15" spans="1:12" x14ac:dyDescent="0.15">
      <c r="A15" s="206" t="str">
        <f>'大会申込書（高校団体加盟校用）'!B21</f>
        <v/>
      </c>
      <c r="B15" s="207" t="str">
        <f t="shared" si="1"/>
        <v/>
      </c>
      <c r="C15" s="206"/>
      <c r="D15" s="206"/>
      <c r="E15" s="206"/>
      <c r="F15" s="206"/>
      <c r="G15" s="206"/>
      <c r="H15" s="206"/>
      <c r="I15" s="206"/>
      <c r="J15" s="206"/>
    </row>
    <row r="16" spans="1:12" x14ac:dyDescent="0.15">
      <c r="A16" s="206" t="str">
        <f>'大会申込書（高校団体加盟校用）'!B22</f>
        <v/>
      </c>
      <c r="B16" s="207" t="str">
        <f t="shared" si="1"/>
        <v/>
      </c>
      <c r="C16" s="206"/>
      <c r="D16" s="206"/>
      <c r="E16" s="206"/>
      <c r="F16" s="206"/>
      <c r="G16" s="206"/>
      <c r="H16" s="206"/>
      <c r="I16" s="206"/>
      <c r="J16" s="206"/>
    </row>
    <row r="17" spans="1:10" x14ac:dyDescent="0.15">
      <c r="A17" s="206" t="str">
        <f>'大会申込書（高校団体加盟校用）'!B23</f>
        <v/>
      </c>
      <c r="B17" s="207" t="str">
        <f t="shared" si="1"/>
        <v/>
      </c>
      <c r="C17" s="206"/>
      <c r="D17" s="206"/>
      <c r="E17" s="206"/>
      <c r="F17" s="206"/>
      <c r="G17" s="206"/>
      <c r="H17" s="206"/>
      <c r="I17" s="206"/>
      <c r="J17" s="206"/>
    </row>
    <row r="18" spans="1:10" x14ac:dyDescent="0.15">
      <c r="A18" s="206" t="str">
        <f>'大会申込書（高校団体加盟校用）'!B24</f>
        <v/>
      </c>
      <c r="B18" s="207" t="str">
        <f t="shared" si="1"/>
        <v/>
      </c>
      <c r="C18" s="206"/>
      <c r="D18" s="206"/>
      <c r="E18" s="206"/>
      <c r="F18" s="206"/>
      <c r="G18" s="206"/>
      <c r="H18" s="206"/>
      <c r="I18" s="206"/>
      <c r="J18" s="206"/>
    </row>
    <row r="19" spans="1:10" x14ac:dyDescent="0.15">
      <c r="A19" s="206" t="str">
        <f>'大会申込書（高校団体加盟校用）'!B25</f>
        <v/>
      </c>
      <c r="B19" s="207" t="str">
        <f t="shared" si="1"/>
        <v/>
      </c>
      <c r="C19" s="206"/>
      <c r="D19" s="206"/>
      <c r="E19" s="206"/>
      <c r="F19" s="206"/>
      <c r="G19" s="206"/>
      <c r="H19" s="206"/>
      <c r="I19" s="206"/>
      <c r="J19" s="206"/>
    </row>
    <row r="20" spans="1:10" x14ac:dyDescent="0.15">
      <c r="A20" s="206" t="str">
        <f>'大会申込書（高校団体加盟校用）'!H16</f>
        <v/>
      </c>
      <c r="B20" s="207" t="str">
        <f t="shared" si="1"/>
        <v/>
      </c>
      <c r="C20" s="206"/>
      <c r="D20" s="206"/>
      <c r="E20" s="206"/>
      <c r="F20" s="206"/>
      <c r="G20" s="206"/>
      <c r="H20" s="206"/>
      <c r="I20" s="206"/>
      <c r="J20" s="206"/>
    </row>
    <row r="21" spans="1:10" x14ac:dyDescent="0.15">
      <c r="A21" s="206" t="str">
        <f>'大会申込書（高校団体加盟校用）'!H17</f>
        <v/>
      </c>
      <c r="B21" s="207" t="str">
        <f t="shared" si="1"/>
        <v/>
      </c>
      <c r="C21" s="206"/>
      <c r="D21" s="206"/>
      <c r="E21" s="206"/>
      <c r="F21" s="206"/>
      <c r="G21" s="206"/>
      <c r="H21" s="206"/>
      <c r="I21" s="206"/>
      <c r="J21" s="206"/>
    </row>
    <row r="22" spans="1:10" x14ac:dyDescent="0.15">
      <c r="A22" s="206" t="str">
        <f>'大会申込書（高校団体加盟校用）'!H18</f>
        <v/>
      </c>
      <c r="B22" s="207" t="str">
        <f t="shared" si="1"/>
        <v/>
      </c>
      <c r="C22" s="206"/>
      <c r="D22" s="206"/>
      <c r="E22" s="206"/>
      <c r="F22" s="206"/>
      <c r="G22" s="206"/>
      <c r="H22" s="206"/>
      <c r="I22" s="206"/>
      <c r="J22" s="206"/>
    </row>
    <row r="23" spans="1:10" x14ac:dyDescent="0.15">
      <c r="J23" s="205" t="s">
        <v>597</v>
      </c>
    </row>
    <row r="24" spans="1:10" x14ac:dyDescent="0.15">
      <c r="A24" s="204" t="s">
        <v>596</v>
      </c>
      <c r="B24" s="203"/>
      <c r="C24" s="203"/>
      <c r="D24" s="203"/>
      <c r="E24" s="203"/>
      <c r="F24" s="203"/>
      <c r="G24" s="203"/>
      <c r="H24" s="203"/>
      <c r="I24" s="203"/>
      <c r="J24" s="203"/>
    </row>
    <row r="25" spans="1:10" x14ac:dyDescent="0.15">
      <c r="I25" s="202" t="s">
        <v>595</v>
      </c>
    </row>
  </sheetData>
  <mergeCells count="7">
    <mergeCell ref="A1:J1"/>
    <mergeCell ref="F2:H2"/>
    <mergeCell ref="A4:A5"/>
    <mergeCell ref="B4:B5"/>
    <mergeCell ref="C4:C5"/>
    <mergeCell ref="D4:G4"/>
    <mergeCell ref="H4:J4"/>
  </mergeCells>
  <phoneticPr fontId="20"/>
  <conditionalFormatting sqref="I2 A6:A9">
    <cfRule type="cellIs" dxfId="25" priority="1" operator="equal">
      <formula>"顧問"</formula>
    </cfRule>
  </conditionalFormatting>
  <dataValidations disablePrompts="1" count="1">
    <dataValidation type="list" allowBlank="1" showInputMessage="1" showErrorMessage="1" sqref="B6:B22">
      <formula1>$L$6:$L$9</formula1>
    </dataValidation>
  </dataValidations>
  <pageMargins left="0.7" right="0.7" top="0.75" bottom="0.75"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33"/>
  <sheetViews>
    <sheetView topLeftCell="A19" workbookViewId="0">
      <selection sqref="A1:J1"/>
    </sheetView>
  </sheetViews>
  <sheetFormatPr defaultRowHeight="13.5" x14ac:dyDescent="0.15"/>
  <cols>
    <col min="1" max="1" width="5.5" style="17" customWidth="1"/>
    <col min="2" max="2" width="18.75" style="17" customWidth="1"/>
    <col min="3" max="5" width="6" style="17" customWidth="1"/>
    <col min="6" max="6" width="2.5" style="17" customWidth="1"/>
    <col min="7" max="7" width="5.5" customWidth="1"/>
    <col min="8" max="8" width="18.75" customWidth="1"/>
    <col min="9" max="11" width="6" customWidth="1"/>
  </cols>
  <sheetData>
    <row r="1" spans="1:11" ht="18.75" x14ac:dyDescent="0.15">
      <c r="A1" s="221" t="s">
        <v>52</v>
      </c>
      <c r="B1" s="221"/>
      <c r="C1" s="221"/>
      <c r="D1" s="221"/>
      <c r="E1" s="221"/>
      <c r="F1" s="221"/>
      <c r="G1" s="221"/>
      <c r="H1" s="221"/>
      <c r="I1" s="221"/>
      <c r="J1" s="221"/>
      <c r="K1" s="65"/>
    </row>
    <row r="2" spans="1:11" ht="25.5" x14ac:dyDescent="0.15">
      <c r="B2" s="244" t="s">
        <v>594</v>
      </c>
      <c r="C2" s="244"/>
      <c r="D2" s="244"/>
      <c r="E2" s="244"/>
      <c r="F2" s="244"/>
      <c r="G2" s="244"/>
      <c r="H2" s="244"/>
      <c r="I2" s="244"/>
      <c r="J2" s="3"/>
      <c r="K2" s="3"/>
    </row>
    <row r="3" spans="1:11" ht="18.75" x14ac:dyDescent="0.15">
      <c r="D3" s="221" t="s">
        <v>11</v>
      </c>
      <c r="E3" s="221"/>
      <c r="F3" s="221"/>
      <c r="G3" s="221"/>
      <c r="H3" t="s">
        <v>76</v>
      </c>
    </row>
    <row r="4" spans="1:11" ht="33.75" customHeight="1" x14ac:dyDescent="0.15">
      <c r="D4" s="223" t="str">
        <f>IF(入力!N2="中",入力!J3,"")</f>
        <v/>
      </c>
      <c r="E4" s="224"/>
      <c r="F4" s="224"/>
      <c r="G4" s="224"/>
      <c r="H4" s="224"/>
      <c r="I4" s="224"/>
      <c r="J4" s="225"/>
      <c r="K4" s="69"/>
    </row>
    <row r="5" spans="1:11" x14ac:dyDescent="0.15">
      <c r="B5" s="226" t="s">
        <v>12</v>
      </c>
      <c r="C5" s="226"/>
      <c r="I5" s="3"/>
      <c r="J5" s="3"/>
      <c r="K5" s="3"/>
    </row>
    <row r="6" spans="1:11" x14ac:dyDescent="0.15">
      <c r="B6" s="3" t="s">
        <v>26</v>
      </c>
      <c r="I6" s="3"/>
      <c r="J6" s="3"/>
      <c r="K6" s="3"/>
    </row>
    <row r="7" spans="1:11" x14ac:dyDescent="0.15">
      <c r="B7" s="19" t="s">
        <v>13</v>
      </c>
      <c r="C7" s="17" t="s">
        <v>14</v>
      </c>
      <c r="J7" s="3"/>
      <c r="K7" s="3"/>
    </row>
    <row r="9" spans="1:11" x14ac:dyDescent="0.15">
      <c r="B9" s="59" t="s">
        <v>15</v>
      </c>
    </row>
    <row r="11" spans="1:11" ht="23.25" customHeight="1" x14ac:dyDescent="0.15">
      <c r="B11" s="96">
        <f ca="1">NOW()</f>
        <v>44092.713828703701</v>
      </c>
      <c r="D11" s="220"/>
      <c r="E11" s="220"/>
      <c r="F11" s="220"/>
      <c r="G11" s="220"/>
      <c r="H11" s="220"/>
      <c r="I11" s="220"/>
      <c r="J11" s="20"/>
      <c r="K11" s="20"/>
    </row>
    <row r="12" spans="1:11" ht="34.5" customHeight="1" x14ac:dyDescent="0.15">
      <c r="D12" s="227" t="s">
        <v>16</v>
      </c>
      <c r="E12" s="227"/>
      <c r="F12" s="227"/>
      <c r="G12" s="228" t="str">
        <f>IF(入力!N2="中",VLOOKUP(D4,大会名・学校名!$I$4:$N$36,2,FALSE),"")</f>
        <v/>
      </c>
      <c r="H12" s="228"/>
      <c r="I12" s="228"/>
      <c r="J12" t="s">
        <v>17</v>
      </c>
    </row>
    <row r="13" spans="1:11" ht="34.5" customHeight="1" x14ac:dyDescent="0.15">
      <c r="D13" s="229" t="s">
        <v>18</v>
      </c>
      <c r="E13" s="229"/>
      <c r="F13" s="229"/>
      <c r="G13" s="230" t="s">
        <v>82</v>
      </c>
      <c r="H13" s="230"/>
      <c r="I13" s="230"/>
      <c r="J13" s="21"/>
      <c r="K13" s="21"/>
    </row>
    <row r="15" spans="1:11" ht="27.75" customHeight="1" x14ac:dyDescent="0.15">
      <c r="A15" s="70" t="s">
        <v>9</v>
      </c>
      <c r="B15" s="70" t="s">
        <v>10</v>
      </c>
      <c r="C15" s="70" t="s">
        <v>4</v>
      </c>
      <c r="D15" s="70" t="s">
        <v>3</v>
      </c>
      <c r="E15" s="70" t="s">
        <v>79</v>
      </c>
      <c r="F15" s="18"/>
      <c r="G15" s="70" t="s">
        <v>9</v>
      </c>
      <c r="H15" s="70" t="s">
        <v>10</v>
      </c>
      <c r="I15" s="70" t="s">
        <v>4</v>
      </c>
      <c r="J15" s="70" t="s">
        <v>3</v>
      </c>
      <c r="K15" s="70" t="s">
        <v>79</v>
      </c>
    </row>
    <row r="16" spans="1:11" ht="27.75" customHeight="1" x14ac:dyDescent="0.15">
      <c r="A16" s="70">
        <v>1</v>
      </c>
      <c r="B16" s="72" t="str">
        <f>IF(AND(入力!$M$2="団体",入力!$N$2="中"),IF($A16&gt;入力!$I$1,"",VLOOKUP($A16,入力!$B$3:$H$27,4,FALSE)),"")</f>
        <v/>
      </c>
      <c r="C16" s="71" t="str">
        <f>IF(AND(入力!$M$2="団体",入力!$N$2="中"),IF($A16&gt;入力!$I$1,"",VLOOKUP($A16,入力!$B$3:$H$27,7,FALSE)),"")</f>
        <v/>
      </c>
      <c r="D16" s="71" t="str">
        <f>IF(AND(入力!$M$2="団体",入力!$N$2="中"),IF($A16&gt;入力!$I$1,"",VLOOKUP($A16,入力!$B$3:$H$27,6,FALSE)),"")</f>
        <v/>
      </c>
      <c r="E16" s="71" t="str">
        <f>IF(AND(入力!$M$2="団体",入力!$N$2="中"),IF($A16&gt;入力!$I$1,"",VLOOKUP($A16,入力!$B$3:$H$27,3,FALSE)),"")</f>
        <v/>
      </c>
      <c r="F16" s="18"/>
      <c r="G16" s="70">
        <v>11</v>
      </c>
      <c r="H16" s="72" t="str">
        <f>IF(AND(入力!$M$2="団体",入力!$N$2="中"),IF($G16&gt;入力!$I$1,"",VLOOKUP($G16,入力!$B$3:$H$27,4,FALSE)),"")</f>
        <v/>
      </c>
      <c r="I16" s="71" t="str">
        <f>IF(AND(入力!$M$2="団体",入力!$N$2="中"),IF($G16&gt;入力!$I$1,"",VLOOKUP($G16,入力!$B$3:$H$27,7,FALSE)),"")</f>
        <v/>
      </c>
      <c r="J16" s="71" t="str">
        <f>IF(AND(入力!$M$2="団体",入力!$N$2="中"),IF($G16&gt;入力!$I$1,"",VLOOKUP($G16,入力!$B$3:$H$27,6,FALSE)),"")</f>
        <v/>
      </c>
      <c r="K16" s="71" t="str">
        <f>IF(AND(入力!$M$2="団体",入力!$N$2="中"),IF($G16&gt;入力!$I$1,"",VLOOKUP($G16,入力!$B$3:$H$27,3,FALSE)),"")</f>
        <v/>
      </c>
    </row>
    <row r="17" spans="1:11" ht="27.75" customHeight="1" x14ac:dyDescent="0.15">
      <c r="A17" s="70">
        <v>2</v>
      </c>
      <c r="B17" s="72" t="str">
        <f>IF(AND(入力!$M$2="団体",入力!$N$2="中"),IF($A17&gt;入力!$I$1,"",VLOOKUP($A17,入力!$B$3:$H$27,4,FALSE)),"")</f>
        <v/>
      </c>
      <c r="C17" s="71" t="str">
        <f>IF(AND(入力!$M$2="団体",入力!$N$2="中"),IF($A17&gt;入力!$I$1,"",VLOOKUP($A17,入力!$B$3:$H$27,7,FALSE)),"")</f>
        <v/>
      </c>
      <c r="D17" s="71" t="str">
        <f>IF(AND(入力!$M$2="団体",入力!$N$2="中"),IF($A17&gt;入力!$I$1,"",VLOOKUP($A17,入力!$B$3:$H$27,6,FALSE)),"")</f>
        <v/>
      </c>
      <c r="E17" s="71" t="str">
        <f>IF(AND(入力!$M$2="団体",入力!$N$2="中"),IF($A17&gt;入力!$I$1,"",VLOOKUP($A17,入力!$B$3:$H$27,3,FALSE)),"")</f>
        <v/>
      </c>
      <c r="F17" s="18"/>
      <c r="G17" s="70">
        <v>12</v>
      </c>
      <c r="H17" s="72" t="str">
        <f>IF(AND(入力!$M$2="団体",入力!$N$2="中"),IF($G17&gt;入力!$I$1,"",VLOOKUP($G17,入力!$B$3:$H$27,4,FALSE)),"")</f>
        <v/>
      </c>
      <c r="I17" s="71" t="str">
        <f>IF(AND(入力!$M$2="団体",入力!$N$2="中"),IF($G17&gt;入力!$I$1,"",VLOOKUP($G17,入力!$B$3:$H$27,7,FALSE)),"")</f>
        <v/>
      </c>
      <c r="J17" s="71" t="str">
        <f>IF(AND(入力!$M$2="団体",入力!$N$2="中"),IF($G17&gt;入力!$I$1,"",VLOOKUP($G17,入力!$B$3:$H$27,6,FALSE)),"")</f>
        <v/>
      </c>
      <c r="K17" s="71" t="str">
        <f>IF(AND(入力!$M$2="団体",入力!$N$2="中"),IF($G17&gt;入力!$I$1,"",VLOOKUP($G17,入力!$B$3:$H$27,3,FALSE)),"")</f>
        <v/>
      </c>
    </row>
    <row r="18" spans="1:11" ht="27.75" customHeight="1" x14ac:dyDescent="0.15">
      <c r="A18" s="70">
        <v>3</v>
      </c>
      <c r="B18" s="72" t="str">
        <f>IF(AND(入力!$M$2="団体",入力!$N$2="中"),IF($A18&gt;入力!$I$1,"",VLOOKUP($A18,入力!$B$3:$H$27,4,FALSE)),"")</f>
        <v/>
      </c>
      <c r="C18" s="71" t="str">
        <f>IF(AND(入力!$M$2="団体",入力!$N$2="中"),IF($A18&gt;入力!$I$1,"",VLOOKUP($A18,入力!$B$3:$H$27,7,FALSE)),"")</f>
        <v/>
      </c>
      <c r="D18" s="71" t="str">
        <f>IF(AND(入力!$M$2="団体",入力!$N$2="中"),IF($A18&gt;入力!$I$1,"",VLOOKUP($A18,入力!$B$3:$H$27,6,FALSE)),"")</f>
        <v/>
      </c>
      <c r="E18" s="71" t="str">
        <f>IF(AND(入力!$M$2="団体",入力!$N$2="中"),IF($A18&gt;入力!$I$1,"",VLOOKUP($A18,入力!$B$3:$H$27,3,FALSE)),"")</f>
        <v/>
      </c>
      <c r="F18" s="18"/>
      <c r="G18" s="70">
        <v>13</v>
      </c>
      <c r="H18" s="72" t="str">
        <f>IF(AND(入力!$M$2="団体",入力!$N$2="中"),IF($G18&gt;入力!$I$1,"",VLOOKUP($G18,入力!$B$3:$H$27,4,FALSE)),"")</f>
        <v/>
      </c>
      <c r="I18" s="71" t="str">
        <f>IF(AND(入力!$M$2="団体",入力!$N$2="中"),IF($G18&gt;入力!$I$1,"",VLOOKUP($G18,入力!$B$3:$H$27,7,FALSE)),"")</f>
        <v/>
      </c>
      <c r="J18" s="71" t="str">
        <f>IF(AND(入力!$M$2="団体",入力!$N$2="中"),IF($G18&gt;入力!$I$1,"",VLOOKUP($G18,入力!$B$3:$H$27,6,FALSE)),"")</f>
        <v/>
      </c>
      <c r="K18" s="71" t="str">
        <f>IF(AND(入力!$M$2="団体",入力!$N$2="中"),IF($G18&gt;入力!$I$1,"",VLOOKUP($G18,入力!$B$3:$H$27,3,FALSE)),"")</f>
        <v/>
      </c>
    </row>
    <row r="19" spans="1:11" ht="27.75" customHeight="1" x14ac:dyDescent="0.15">
      <c r="A19" s="70">
        <v>4</v>
      </c>
      <c r="B19" s="72" t="str">
        <f>IF(AND(入力!$M$2="団体",入力!$N$2="中"),IF($A19&gt;入力!$I$1,"",VLOOKUP($A19,入力!$B$3:$H$27,4,FALSE)),"")</f>
        <v/>
      </c>
      <c r="C19" s="71" t="str">
        <f>IF(AND(入力!$M$2="団体",入力!$N$2="中"),IF($A19&gt;入力!$I$1,"",VLOOKUP($A19,入力!$B$3:$H$27,7,FALSE)),"")</f>
        <v/>
      </c>
      <c r="D19" s="71" t="str">
        <f>IF(AND(入力!$M$2="団体",入力!$N$2="中"),IF($A19&gt;入力!$I$1,"",VLOOKUP($A19,入力!$B$3:$H$27,6,FALSE)),"")</f>
        <v/>
      </c>
      <c r="E19" s="71" t="str">
        <f>IF(AND(入力!$M$2="団体",入力!$N$2="中"),IF($A19&gt;入力!$I$1,"",VLOOKUP($A19,入力!$B$3:$H$27,3,FALSE)),"")</f>
        <v/>
      </c>
      <c r="F19" s="18"/>
      <c r="G19" s="70">
        <v>14</v>
      </c>
      <c r="H19" s="72" t="str">
        <f>IF(AND(入力!$M$2="団体",入力!$N$2="中"),IF($G19&gt;入力!$I$1,"",VLOOKUP($G19,入力!$B$3:$H$27,4,FALSE)),"")</f>
        <v/>
      </c>
      <c r="I19" s="71" t="str">
        <f>IF(AND(入力!$M$2="団体",入力!$N$2="中"),IF($G19&gt;入力!$I$1,"",VLOOKUP($G19,入力!$B$3:$H$27,7,FALSE)),"")</f>
        <v/>
      </c>
      <c r="J19" s="71" t="str">
        <f>IF(AND(入力!$M$2="団体",入力!$N$2="中"),IF($G19&gt;入力!$I$1,"",VLOOKUP($G19,入力!$B$3:$H$27,6,FALSE)),"")</f>
        <v/>
      </c>
      <c r="K19" s="71" t="str">
        <f>IF(AND(入力!$M$2="団体",入力!$N$2="中"),IF($G19&gt;入力!$I$1,"",VLOOKUP($G19,入力!$B$3:$H$27,3,FALSE)),"")</f>
        <v/>
      </c>
    </row>
    <row r="20" spans="1:11" ht="27.75" customHeight="1" x14ac:dyDescent="0.15">
      <c r="A20" s="70">
        <v>5</v>
      </c>
      <c r="B20" s="72" t="str">
        <f>IF(AND(入力!$M$2="団体",入力!$N$2="中"),IF($A20&gt;入力!$I$1,"",VLOOKUP($A20,入力!$B$3:$H$27,4,FALSE)),"")</f>
        <v/>
      </c>
      <c r="C20" s="71" t="str">
        <f>IF(AND(入力!$M$2="団体",入力!$N$2="中"),IF($A20&gt;入力!$I$1,"",VLOOKUP($A20,入力!$B$3:$H$27,7,FALSE)),"")</f>
        <v/>
      </c>
      <c r="D20" s="71" t="str">
        <f>IF(AND(入力!$M$2="団体",入力!$N$2="中"),IF($A20&gt;入力!$I$1,"",VLOOKUP($A20,入力!$B$3:$H$27,6,FALSE)),"")</f>
        <v/>
      </c>
      <c r="E20" s="71" t="str">
        <f>IF(AND(入力!$M$2="団体",入力!$N$2="中"),IF($A20&gt;入力!$I$1,"",VLOOKUP($A20,入力!$B$3:$H$27,3,FALSE)),"")</f>
        <v/>
      </c>
      <c r="F20" s="18"/>
      <c r="G20" s="70">
        <v>15</v>
      </c>
      <c r="H20" s="72" t="str">
        <f>IF(AND(入力!$M$2="団体",入力!$N$2="中"),IF($G20&gt;入力!$I$1,"",VLOOKUP($G20,入力!$B$3:$H$27,4,FALSE)),"")</f>
        <v/>
      </c>
      <c r="I20" s="71" t="str">
        <f>IF(AND(入力!$M$2="団体",入力!$N$2="中"),IF($G20&gt;入力!$I$1,"",VLOOKUP($G20,入力!$B$3:$H$27,7,FALSE)),"")</f>
        <v/>
      </c>
      <c r="J20" s="71" t="str">
        <f>IF(AND(入力!$M$2="団体",入力!$N$2="中"),IF($G20&gt;入力!$I$1,"",VLOOKUP($G20,入力!$B$3:$H$27,6,FALSE)),"")</f>
        <v/>
      </c>
      <c r="K20" s="71" t="str">
        <f>IF(AND(入力!$M$2="団体",入力!$N$2="中"),IF($G20&gt;入力!$I$1,"",VLOOKUP($G20,入力!$B$3:$H$27,3,FALSE)),"")</f>
        <v/>
      </c>
    </row>
    <row r="21" spans="1:11" ht="27.75" customHeight="1" x14ac:dyDescent="0.15">
      <c r="A21" s="70">
        <v>6</v>
      </c>
      <c r="B21" s="72" t="str">
        <f>IF(AND(入力!$M$2="団体",入力!$N$2="中"),IF($A21&gt;入力!$I$1,"",VLOOKUP($A21,入力!$B$3:$H$27,4,FALSE)),"")</f>
        <v/>
      </c>
      <c r="C21" s="71" t="str">
        <f>IF(AND(入力!$M$2="団体",入力!$N$2="中"),IF($A21&gt;入力!$I$1,"",VLOOKUP($A21,入力!$B$3:$H$27,7,FALSE)),"")</f>
        <v/>
      </c>
      <c r="D21" s="71" t="str">
        <f>IF(AND(入力!$M$2="団体",入力!$N$2="中"),IF($A21&gt;入力!$I$1,"",VLOOKUP($A21,入力!$B$3:$H$27,6,FALSE)),"")</f>
        <v/>
      </c>
      <c r="E21" s="71" t="str">
        <f>IF(AND(入力!$M$2="団体",入力!$N$2="中"),IF($A21&gt;入力!$I$1,"",VLOOKUP($A21,入力!$B$3:$H$27,3,FALSE)),"")</f>
        <v/>
      </c>
      <c r="F21" s="18"/>
      <c r="G21" s="70">
        <v>16</v>
      </c>
      <c r="H21" s="72" t="str">
        <f>IF(AND(入力!$M$2="団体",入力!$N$2="中"),IF($G21&gt;入力!$I$1,"",VLOOKUP($G21,入力!$B$3:$H$27,4,FALSE)),"")</f>
        <v/>
      </c>
      <c r="I21" s="71" t="str">
        <f>IF(AND(入力!$M$2="団体",入力!$N$2="中"),IF($G21&gt;入力!$I$1,"",VLOOKUP($G21,入力!$B$3:$H$27,7,FALSE)),"")</f>
        <v/>
      </c>
      <c r="J21" s="71" t="str">
        <f>IF(AND(入力!$M$2="団体",入力!$N$2="中"),IF($G21&gt;入力!$I$1,"",VLOOKUP($G21,入力!$B$3:$H$27,6,FALSE)),"")</f>
        <v/>
      </c>
      <c r="K21" s="71" t="str">
        <f>IF(AND(入力!$M$2="団体",入力!$N$2="中"),IF($G21&gt;入力!$I$1,"",VLOOKUP($G21,入力!$B$3:$H$27,3,FALSE)),"")</f>
        <v/>
      </c>
    </row>
    <row r="22" spans="1:11" ht="27.75" customHeight="1" x14ac:dyDescent="0.15">
      <c r="A22" s="70">
        <v>7</v>
      </c>
      <c r="B22" s="72" t="str">
        <f>IF(AND(入力!$M$2="団体",入力!$N$2="中"),IF($A22&gt;入力!$I$1,"",VLOOKUP($A22,入力!$B$3:$H$27,4,FALSE)),"")</f>
        <v/>
      </c>
      <c r="C22" s="71" t="str">
        <f>IF(AND(入力!$M$2="団体",入力!$N$2="中"),IF($A22&gt;入力!$I$1,"",VLOOKUP($A22,入力!$B$3:$H$27,7,FALSE)),"")</f>
        <v/>
      </c>
      <c r="D22" s="71" t="str">
        <f>IF(AND(入力!$M$2="団体",入力!$N$2="中"),IF($A22&gt;入力!$I$1,"",VLOOKUP($A22,入力!$B$3:$H$27,6,FALSE)),"")</f>
        <v/>
      </c>
      <c r="E22" s="71" t="str">
        <f>IF(AND(入力!$M$2="団体",入力!$N$2="中"),IF($A22&gt;入力!$I$1,"",VLOOKUP($A22,入力!$B$3:$H$27,3,FALSE)),"")</f>
        <v/>
      </c>
      <c r="F22" s="18"/>
      <c r="G22" s="70">
        <v>17</v>
      </c>
      <c r="H22" s="72" t="str">
        <f>IF(AND(入力!$M$2="団体",入力!$N$2="中"),IF($G22&gt;入力!$I$1,"",VLOOKUP($G22,入力!$B$3:$H$27,4,FALSE)),"")</f>
        <v/>
      </c>
      <c r="I22" s="71" t="str">
        <f>IF(AND(入力!$M$2="団体",入力!$N$2="中"),IF($G22&gt;入力!$I$1,"",VLOOKUP($G22,入力!$B$3:$H$27,7,FALSE)),"")</f>
        <v/>
      </c>
      <c r="J22" s="71" t="str">
        <f>IF(AND(入力!$M$2="団体",入力!$N$2="中"),IF($G22&gt;入力!$I$1,"",VLOOKUP($G22,入力!$B$3:$H$27,6,FALSE)),"")</f>
        <v/>
      </c>
      <c r="K22" s="71" t="str">
        <f>IF(AND(入力!$M$2="団体",入力!$N$2="中"),IF($G22&gt;入力!$I$1,"",VLOOKUP($G22,入力!$B$3:$H$27,3,FALSE)),"")</f>
        <v/>
      </c>
    </row>
    <row r="23" spans="1:11" ht="27.75" customHeight="1" x14ac:dyDescent="0.15">
      <c r="A23" s="70">
        <v>8</v>
      </c>
      <c r="B23" s="72" t="str">
        <f>IF(AND(入力!$M$2="団体",入力!$N$2="中"),IF($A23&gt;入力!$I$1,"",VLOOKUP($A23,入力!$B$3:$H$27,4,FALSE)),"")</f>
        <v/>
      </c>
      <c r="C23" s="71" t="str">
        <f>IF(AND(入力!$M$2="団体",入力!$N$2="中"),IF($A23&gt;入力!$I$1,"",VLOOKUP($A23,入力!$B$3:$H$27,7,FALSE)),"")</f>
        <v/>
      </c>
      <c r="D23" s="71" t="str">
        <f>IF(AND(入力!$M$2="団体",入力!$N$2="中"),IF($A23&gt;入力!$I$1,"",VLOOKUP($A23,入力!$B$3:$H$27,6,FALSE)),"")</f>
        <v/>
      </c>
      <c r="E23" s="71" t="str">
        <f>IF(AND(入力!$M$2="団体",入力!$N$2="中"),IF($A23&gt;入力!$I$1,"",VLOOKUP($A23,入力!$B$3:$H$27,3,FALSE)),"")</f>
        <v/>
      </c>
      <c r="F23" s="18"/>
      <c r="G23" s="70">
        <v>18</v>
      </c>
      <c r="H23" s="72" t="str">
        <f>IF(AND(入力!$M$2="団体",入力!$N$2="中"),IF($G23&gt;入力!$I$1,"",VLOOKUP($G23,入力!$B$3:$H$27,4,FALSE)),"")</f>
        <v/>
      </c>
      <c r="I23" s="71" t="str">
        <f>IF(AND(入力!$M$2="団体",入力!$N$2="中"),IF($G23&gt;入力!$I$1,"",VLOOKUP($G23,入力!$B$3:$H$27,7,FALSE)),"")</f>
        <v/>
      </c>
      <c r="J23" s="71" t="str">
        <f>IF(AND(入力!$M$2="団体",入力!$N$2="中"),IF($G23&gt;入力!$I$1,"",VLOOKUP($G23,入力!$B$3:$H$27,6,FALSE)),"")</f>
        <v/>
      </c>
      <c r="K23" s="71" t="str">
        <f>IF(AND(入力!$M$2="団体",入力!$N$2="中"),IF($G23&gt;入力!$I$1,"",VLOOKUP($G23,入力!$B$3:$H$27,3,FALSE)),"")</f>
        <v/>
      </c>
    </row>
    <row r="24" spans="1:11" ht="27.75" customHeight="1" x14ac:dyDescent="0.15">
      <c r="A24" s="70">
        <v>9</v>
      </c>
      <c r="B24" s="72" t="str">
        <f>IF(AND(入力!$M$2="団体",入力!$N$2="中"),IF($A24&gt;入力!$I$1,"",VLOOKUP($A24,入力!$B$3:$H$27,4,FALSE)),"")</f>
        <v/>
      </c>
      <c r="C24" s="71" t="str">
        <f>IF(AND(入力!$M$2="団体",入力!$N$2="中"),IF($A24&gt;入力!$I$1,"",VLOOKUP($A24,入力!$B$3:$H$27,7,FALSE)),"")</f>
        <v/>
      </c>
      <c r="D24" s="71" t="str">
        <f>IF(AND(入力!$M$2="団体",入力!$N$2="中"),IF($A24&gt;入力!$I$1,"",VLOOKUP($A24,入力!$B$3:$H$27,6,FALSE)),"")</f>
        <v/>
      </c>
      <c r="E24" s="71" t="str">
        <f>IF(AND(入力!$M$2="団体",入力!$N$2="中"),IF($A24&gt;入力!$I$1,"",VLOOKUP($A24,入力!$B$3:$H$27,3,FALSE)),"")</f>
        <v/>
      </c>
      <c r="F24" s="18"/>
      <c r="G24" s="70">
        <v>19</v>
      </c>
      <c r="H24" s="72" t="str">
        <f>IF(AND(入力!$M$2="団体",入力!$N$2="中"),IF($G24&gt;入力!$I$1,"",VLOOKUP($G24,入力!$B$3:$H$27,4,FALSE)),"")</f>
        <v/>
      </c>
      <c r="I24" s="71" t="str">
        <f>IF(AND(入力!$M$2="団体",入力!$N$2="中"),IF($G24&gt;入力!$I$1,"",VLOOKUP($G24,入力!$B$3:$H$27,7,FALSE)),"")</f>
        <v/>
      </c>
      <c r="J24" s="71" t="str">
        <f>IF(AND(入力!$M$2="団体",入力!$N$2="中"),IF($G24&gt;入力!$I$1,"",VLOOKUP($G24,入力!$B$3:$H$27,6,FALSE)),"")</f>
        <v/>
      </c>
      <c r="K24" s="71" t="str">
        <f>IF(AND(入力!$M$2="団体",入力!$N$2="中"),IF($G24&gt;入力!$I$1,"",VLOOKUP($G24,入力!$B$3:$H$27,3,FALSE)),"")</f>
        <v/>
      </c>
    </row>
    <row r="25" spans="1:11" ht="27.75" customHeight="1" x14ac:dyDescent="0.15">
      <c r="A25" s="70">
        <v>10</v>
      </c>
      <c r="B25" s="72" t="str">
        <f>IF(AND(入力!$M$2="団体",入力!$N$2="中"),IF($A25&gt;入力!$I$1,"",VLOOKUP($A25,入力!$B$3:$H$27,4,FALSE)),"")</f>
        <v/>
      </c>
      <c r="C25" s="71" t="str">
        <f>IF(AND(入力!$M$2="団体",入力!$N$2="中"),IF($A25&gt;入力!$I$1,"",VLOOKUP($A25,入力!$B$3:$H$27,7,FALSE)),"")</f>
        <v/>
      </c>
      <c r="D25" s="71" t="str">
        <f>IF(AND(入力!$M$2="団体",入力!$N$2="中"),IF($A25&gt;入力!$I$1,"",VLOOKUP($A25,入力!$B$3:$H$27,6,FALSE)),"")</f>
        <v/>
      </c>
      <c r="E25" s="71" t="str">
        <f>IF(AND(入力!$M$2="団体",入力!$N$2="中"),IF($A25&gt;入力!$I$1,"",VLOOKUP($A25,入力!$B$3:$H$27,3,FALSE)),"")</f>
        <v/>
      </c>
      <c r="F25" s="18"/>
      <c r="G25" s="70">
        <v>20</v>
      </c>
      <c r="H25" s="72" t="str">
        <f>IF(AND(入力!$M$2="団体",入力!$N$2="中"),IF($G25&gt;入力!$I$1,"",VLOOKUP($G25,入力!$B$3:$H$27,4,FALSE)),"")</f>
        <v/>
      </c>
      <c r="I25" s="71" t="str">
        <f>IF(AND(入力!$M$2="団体",入力!$N$2="中"),IF($G25&gt;入力!$I$1,"",VLOOKUP($G25,入力!$B$3:$H$27,7,FALSE)),"")</f>
        <v/>
      </c>
      <c r="J25" s="71" t="str">
        <f>IF(AND(入力!$M$2="団体",入力!$N$2="中"),IF($G25&gt;入力!$I$1,"",VLOOKUP($G25,入力!$B$3:$H$27,6,FALSE)),"")</f>
        <v/>
      </c>
      <c r="K25" s="71" t="str">
        <f>IF(AND(入力!$M$2="団体",入力!$N$2="中"),IF($G25&gt;入力!$I$1,"",VLOOKUP($G25,入力!$B$3:$H$27,3,FALSE)),"")</f>
        <v/>
      </c>
    </row>
    <row r="27" spans="1:11" ht="28.5" customHeight="1" x14ac:dyDescent="0.15">
      <c r="B27" s="231" t="s">
        <v>22</v>
      </c>
      <c r="C27" s="231"/>
      <c r="D27" s="231"/>
      <c r="E27" s="232" t="s">
        <v>24</v>
      </c>
      <c r="F27" s="233"/>
      <c r="G27" s="234"/>
      <c r="H27" s="67" t="s">
        <v>19</v>
      </c>
      <c r="I27" s="63">
        <f>COUNTIF(D16:D25,"男")+COUNTIF(J16:J25,"男")</f>
        <v>0</v>
      </c>
    </row>
    <row r="28" spans="1:11" ht="28.5" customHeight="1" x14ac:dyDescent="0.15">
      <c r="B28" s="231" t="s">
        <v>57</v>
      </c>
      <c r="C28" s="231"/>
      <c r="D28" s="231"/>
      <c r="E28" s="236"/>
      <c r="F28" s="237"/>
      <c r="G28" s="238"/>
      <c r="H28" s="67" t="s">
        <v>20</v>
      </c>
      <c r="I28" s="63">
        <f>COUNTIF(D16:D25,"女")+COUNTIF(J16:J25,"女")</f>
        <v>0</v>
      </c>
    </row>
    <row r="29" spans="1:11" ht="28.5" customHeight="1" x14ac:dyDescent="0.15">
      <c r="B29" s="231" t="s">
        <v>57</v>
      </c>
      <c r="C29" s="231"/>
      <c r="D29" s="231"/>
      <c r="E29" s="236"/>
      <c r="F29" s="237"/>
      <c r="G29" s="238"/>
      <c r="I29" s="67" t="s">
        <v>21</v>
      </c>
      <c r="J29" s="239">
        <f>SUM(I27:I28)</f>
        <v>0</v>
      </c>
      <c r="K29" s="239"/>
    </row>
    <row r="30" spans="1:11" ht="28.5" customHeight="1" x14ac:dyDescent="0.15">
      <c r="B30" s="231" t="s">
        <v>57</v>
      </c>
      <c r="C30" s="231"/>
      <c r="D30" s="231"/>
      <c r="E30" s="236"/>
      <c r="F30" s="237"/>
      <c r="G30" s="238"/>
    </row>
    <row r="31" spans="1:11" ht="28.5" customHeight="1" x14ac:dyDescent="0.15">
      <c r="B31" s="231" t="s">
        <v>57</v>
      </c>
      <c r="C31" s="231"/>
      <c r="D31" s="231"/>
      <c r="E31" s="236"/>
      <c r="F31" s="237"/>
      <c r="G31" s="238"/>
    </row>
    <row r="32" spans="1:11" ht="17.25" customHeight="1" x14ac:dyDescent="0.15">
      <c r="B32" s="235" t="s">
        <v>127</v>
      </c>
      <c r="C32" s="235"/>
      <c r="D32" s="235"/>
      <c r="E32" s="235"/>
      <c r="F32" s="235"/>
      <c r="G32" s="235"/>
      <c r="H32" s="235"/>
      <c r="I32" s="235"/>
      <c r="J32" s="235"/>
      <c r="K32" s="64"/>
    </row>
    <row r="33" ht="17.25" customHeight="1" x14ac:dyDescent="0.15"/>
  </sheetData>
  <mergeCells count="22">
    <mergeCell ref="D12:F12"/>
    <mergeCell ref="G12:I12"/>
    <mergeCell ref="A1:J1"/>
    <mergeCell ref="D3:G3"/>
    <mergeCell ref="B5:C5"/>
    <mergeCell ref="D11:I11"/>
    <mergeCell ref="B2:I2"/>
    <mergeCell ref="D4:J4"/>
    <mergeCell ref="B32:J32"/>
    <mergeCell ref="D13:F13"/>
    <mergeCell ref="G13:I13"/>
    <mergeCell ref="B28:D28"/>
    <mergeCell ref="B29:D29"/>
    <mergeCell ref="B30:D30"/>
    <mergeCell ref="B31:D31"/>
    <mergeCell ref="B27:D27"/>
    <mergeCell ref="E27:G27"/>
    <mergeCell ref="E28:G28"/>
    <mergeCell ref="E29:G29"/>
    <mergeCell ref="J29:K29"/>
    <mergeCell ref="E30:G30"/>
    <mergeCell ref="E31:G31"/>
  </mergeCells>
  <phoneticPr fontId="20"/>
  <conditionalFormatting sqref="B28:D31">
    <cfRule type="cellIs" dxfId="24" priority="2" operator="equal">
      <formula>"顧問"</formula>
    </cfRule>
  </conditionalFormatting>
  <conditionalFormatting sqref="G13:I13">
    <cfRule type="cellIs" dxfId="23" priority="1" operator="equal">
      <formula>"顧問"</formula>
    </cfRule>
  </conditionalFormatting>
  <dataValidations count="1">
    <dataValidation type="list" allowBlank="1" showInputMessage="1" showErrorMessage="1" sqref="E28:G31">
      <formula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大会名・学校名!$F$9:$F$15</xm:f>
          </x14:formula1>
          <xm:sqref>B2:I2</xm:sqref>
        </x14:dataValidation>
        <x14:dataValidation type="list" allowBlank="1" showInputMessage="1" showErrorMessage="1">
          <x14:formula1>
            <xm:f>大会名・学校名!$I$3:$I$36</xm:f>
          </x14:formula1>
          <xm:sqref>D11:I11</xm:sqref>
        </x14:dataValidation>
        <x14:dataValidation type="list" allowBlank="1" showInputMessage="1" showErrorMessage="1">
          <x14:formula1>
            <xm:f>入力!$J$6:$J$12</xm:f>
          </x14:formula1>
          <xm:sqref>B28:D31</xm:sqref>
        </x14:dataValidation>
        <x14:dataValidation type="list" allowBlank="1" showInputMessage="1" showErrorMessage="1">
          <x14:formula1>
            <xm:f>入力!$J$6:$J$10</xm:f>
          </x14:formula1>
          <xm:sqref>G13:I13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L25"/>
  <sheetViews>
    <sheetView zoomScaleNormal="100" workbookViewId="0">
      <selection sqref="A1:J1"/>
    </sheetView>
  </sheetViews>
  <sheetFormatPr defaultRowHeight="13.5" x14ac:dyDescent="0.15"/>
  <cols>
    <col min="1" max="1" width="15.125" style="202" customWidth="1"/>
    <col min="2" max="2" width="6.125" style="202" customWidth="1"/>
    <col min="3" max="3" width="12.25" style="202" customWidth="1"/>
    <col min="4" max="4" width="9.75" style="202" customWidth="1"/>
    <col min="5" max="5" width="11.5" style="202" customWidth="1"/>
    <col min="6" max="7" width="9.75" style="202" customWidth="1"/>
    <col min="8" max="8" width="14" style="202" customWidth="1"/>
    <col min="9" max="9" width="13.25" style="202" customWidth="1"/>
    <col min="10" max="10" width="22.25" style="202" customWidth="1"/>
    <col min="11" max="16384" width="9" style="202"/>
  </cols>
  <sheetData>
    <row r="1" spans="1:12" ht="18.75" x14ac:dyDescent="0.15">
      <c r="A1" s="240" t="s">
        <v>614</v>
      </c>
      <c r="B1" s="240"/>
      <c r="C1" s="240"/>
      <c r="D1" s="240"/>
      <c r="E1" s="240"/>
      <c r="F1" s="240"/>
      <c r="G1" s="240"/>
      <c r="H1" s="240"/>
      <c r="I1" s="240"/>
      <c r="J1" s="240"/>
    </row>
    <row r="2" spans="1:12" x14ac:dyDescent="0.15">
      <c r="A2" s="212">
        <f>'申請書（指定ラウンド）'!Q2</f>
        <v>44186</v>
      </c>
      <c r="F2" s="243" t="str">
        <f>入力!J3&amp;"　　顧問"</f>
        <v>学校名　　顧問</v>
      </c>
      <c r="G2" s="243"/>
      <c r="H2" s="243"/>
      <c r="I2" s="211" t="str">
        <f>'大会申込書（中学団体加盟校用）'!G13</f>
        <v>顧問</v>
      </c>
      <c r="J2" s="213" t="str">
        <f>"連絡先 "&amp;VLOOKUP(入力!J3,大会名・学校名!$I$3:$P$18,8,FALSE)</f>
        <v xml:space="preserve">連絡先 </v>
      </c>
    </row>
    <row r="3" spans="1:12" ht="9" customHeight="1" x14ac:dyDescent="0.15"/>
    <row r="4" spans="1:12" x14ac:dyDescent="0.15">
      <c r="A4" s="241" t="s">
        <v>613</v>
      </c>
      <c r="B4" s="241" t="s">
        <v>612</v>
      </c>
      <c r="C4" s="242" t="s">
        <v>611</v>
      </c>
      <c r="D4" s="242" t="s">
        <v>610</v>
      </c>
      <c r="E4" s="242"/>
      <c r="F4" s="242"/>
      <c r="G4" s="242"/>
      <c r="H4" s="242" t="s">
        <v>609</v>
      </c>
      <c r="I4" s="242"/>
      <c r="J4" s="242"/>
    </row>
    <row r="5" spans="1:12" ht="45" x14ac:dyDescent="0.15">
      <c r="A5" s="241"/>
      <c r="B5" s="241"/>
      <c r="C5" s="242"/>
      <c r="D5" s="210" t="s">
        <v>608</v>
      </c>
      <c r="E5" s="209" t="s">
        <v>607</v>
      </c>
      <c r="F5" s="208" t="s">
        <v>606</v>
      </c>
      <c r="G5" s="208" t="s">
        <v>605</v>
      </c>
      <c r="H5" s="208" t="s">
        <v>604</v>
      </c>
      <c r="I5" s="208" t="s">
        <v>603</v>
      </c>
      <c r="J5" s="208" t="s">
        <v>602</v>
      </c>
    </row>
    <row r="6" spans="1:12" x14ac:dyDescent="0.15">
      <c r="A6" s="206" t="str">
        <f>'大会申込書（中学団体加盟校用）'!B28</f>
        <v>顧問</v>
      </c>
      <c r="B6" s="207" t="str">
        <f>IF(A6="","","顧問・引率")</f>
        <v>顧問・引率</v>
      </c>
      <c r="C6" s="206"/>
      <c r="D6" s="206"/>
      <c r="E6" s="206"/>
      <c r="F6" s="206"/>
      <c r="G6" s="206"/>
      <c r="H6" s="206"/>
      <c r="I6" s="206"/>
      <c r="J6" s="206"/>
      <c r="L6" s="202" t="s">
        <v>601</v>
      </c>
    </row>
    <row r="7" spans="1:12" x14ac:dyDescent="0.15">
      <c r="A7" s="206" t="str">
        <f>'大会申込書（中学団体加盟校用）'!B29</f>
        <v>顧問</v>
      </c>
      <c r="B7" s="207" t="str">
        <f t="shared" ref="B7:B9" si="0">IF(A7="","","顧問・引率")</f>
        <v>顧問・引率</v>
      </c>
      <c r="C7" s="206"/>
      <c r="D7" s="206"/>
      <c r="E7" s="206"/>
      <c r="F7" s="206"/>
      <c r="G7" s="206"/>
      <c r="H7" s="206"/>
      <c r="I7" s="206"/>
      <c r="J7" s="206"/>
      <c r="L7" s="202" t="s">
        <v>600</v>
      </c>
    </row>
    <row r="8" spans="1:12" x14ac:dyDescent="0.15">
      <c r="A8" s="206" t="str">
        <f>'大会申込書（中学団体加盟校用）'!B30</f>
        <v>顧問</v>
      </c>
      <c r="B8" s="207" t="str">
        <f t="shared" si="0"/>
        <v>顧問・引率</v>
      </c>
      <c r="C8" s="206"/>
      <c r="D8" s="206"/>
      <c r="E8" s="206"/>
      <c r="F8" s="206"/>
      <c r="G8" s="206"/>
      <c r="H8" s="206"/>
      <c r="I8" s="206"/>
      <c r="J8" s="206"/>
      <c r="L8" s="202" t="s">
        <v>599</v>
      </c>
    </row>
    <row r="9" spans="1:12" x14ac:dyDescent="0.15">
      <c r="A9" s="206" t="str">
        <f>'大会申込書（中学団体加盟校用）'!B31</f>
        <v>顧問</v>
      </c>
      <c r="B9" s="207" t="str">
        <f t="shared" si="0"/>
        <v>顧問・引率</v>
      </c>
      <c r="C9" s="206"/>
      <c r="D9" s="206"/>
      <c r="E9" s="206"/>
      <c r="F9" s="206"/>
      <c r="G9" s="206"/>
      <c r="H9" s="206"/>
      <c r="I9" s="206"/>
      <c r="J9" s="206"/>
      <c r="L9" s="202" t="s">
        <v>598</v>
      </c>
    </row>
    <row r="10" spans="1:12" x14ac:dyDescent="0.15">
      <c r="A10" s="206" t="str">
        <f>'大会申込書（高校団体加盟校用）'!B16</f>
        <v/>
      </c>
      <c r="B10" s="207" t="str">
        <f>IF(A10="","","選手")</f>
        <v/>
      </c>
      <c r="C10" s="206"/>
      <c r="D10" s="206"/>
      <c r="E10" s="206"/>
      <c r="F10" s="206"/>
      <c r="G10" s="206"/>
      <c r="H10" s="206"/>
      <c r="I10" s="206"/>
      <c r="J10" s="206"/>
    </row>
    <row r="11" spans="1:12" x14ac:dyDescent="0.15">
      <c r="A11" s="206" t="str">
        <f>'大会申込書（高校団体加盟校用）'!B17</f>
        <v/>
      </c>
      <c r="B11" s="207" t="str">
        <f t="shared" ref="B11:B22" si="1">IF(A11="","","選手")</f>
        <v/>
      </c>
      <c r="C11" s="206"/>
      <c r="D11" s="206"/>
      <c r="E11" s="206"/>
      <c r="F11" s="206"/>
      <c r="G11" s="206"/>
      <c r="H11" s="206"/>
      <c r="I11" s="206"/>
      <c r="J11" s="206"/>
    </row>
    <row r="12" spans="1:12" x14ac:dyDescent="0.15">
      <c r="A12" s="206" t="str">
        <f>'大会申込書（高校団体加盟校用）'!B18</f>
        <v/>
      </c>
      <c r="B12" s="207" t="str">
        <f t="shared" si="1"/>
        <v/>
      </c>
      <c r="C12" s="206"/>
      <c r="D12" s="206"/>
      <c r="E12" s="206"/>
      <c r="F12" s="206"/>
      <c r="G12" s="206"/>
      <c r="H12" s="206"/>
      <c r="I12" s="206"/>
      <c r="J12" s="206"/>
    </row>
    <row r="13" spans="1:12" x14ac:dyDescent="0.15">
      <c r="A13" s="206" t="str">
        <f>'大会申込書（高校団体加盟校用）'!B19</f>
        <v/>
      </c>
      <c r="B13" s="207" t="str">
        <f t="shared" si="1"/>
        <v/>
      </c>
      <c r="C13" s="206"/>
      <c r="D13" s="206"/>
      <c r="E13" s="206"/>
      <c r="F13" s="206"/>
      <c r="G13" s="206"/>
      <c r="H13" s="206"/>
      <c r="I13" s="206"/>
      <c r="J13" s="206"/>
    </row>
    <row r="14" spans="1:12" x14ac:dyDescent="0.15">
      <c r="A14" s="206" t="str">
        <f>'大会申込書（高校団体加盟校用）'!B20</f>
        <v/>
      </c>
      <c r="B14" s="207" t="str">
        <f t="shared" si="1"/>
        <v/>
      </c>
      <c r="C14" s="206"/>
      <c r="D14" s="206"/>
      <c r="E14" s="206"/>
      <c r="F14" s="206"/>
      <c r="G14" s="206"/>
      <c r="H14" s="206"/>
      <c r="I14" s="206"/>
      <c r="J14" s="206"/>
    </row>
    <row r="15" spans="1:12" x14ac:dyDescent="0.15">
      <c r="A15" s="206" t="str">
        <f>'大会申込書（高校団体加盟校用）'!B21</f>
        <v/>
      </c>
      <c r="B15" s="207" t="str">
        <f t="shared" si="1"/>
        <v/>
      </c>
      <c r="C15" s="206"/>
      <c r="D15" s="206"/>
      <c r="E15" s="206"/>
      <c r="F15" s="206"/>
      <c r="G15" s="206"/>
      <c r="H15" s="206"/>
      <c r="I15" s="206"/>
      <c r="J15" s="206"/>
    </row>
    <row r="16" spans="1:12" x14ac:dyDescent="0.15">
      <c r="A16" s="206" t="str">
        <f>'大会申込書（高校団体加盟校用）'!B22</f>
        <v/>
      </c>
      <c r="B16" s="207" t="str">
        <f t="shared" si="1"/>
        <v/>
      </c>
      <c r="C16" s="206"/>
      <c r="D16" s="206"/>
      <c r="E16" s="206"/>
      <c r="F16" s="206"/>
      <c r="G16" s="206"/>
      <c r="H16" s="206"/>
      <c r="I16" s="206"/>
      <c r="J16" s="206"/>
    </row>
    <row r="17" spans="1:10" x14ac:dyDescent="0.15">
      <c r="A17" s="206" t="str">
        <f>'大会申込書（高校団体加盟校用）'!B23</f>
        <v/>
      </c>
      <c r="B17" s="207" t="str">
        <f t="shared" si="1"/>
        <v/>
      </c>
      <c r="C17" s="206"/>
      <c r="D17" s="206"/>
      <c r="E17" s="206"/>
      <c r="F17" s="206"/>
      <c r="G17" s="206"/>
      <c r="H17" s="206"/>
      <c r="I17" s="206"/>
      <c r="J17" s="206"/>
    </row>
    <row r="18" spans="1:10" x14ac:dyDescent="0.15">
      <c r="A18" s="206" t="str">
        <f>'大会申込書（高校団体加盟校用）'!B24</f>
        <v/>
      </c>
      <c r="B18" s="207" t="str">
        <f t="shared" si="1"/>
        <v/>
      </c>
      <c r="C18" s="206"/>
      <c r="D18" s="206"/>
      <c r="E18" s="206"/>
      <c r="F18" s="206"/>
      <c r="G18" s="206"/>
      <c r="H18" s="206"/>
      <c r="I18" s="206"/>
      <c r="J18" s="206"/>
    </row>
    <row r="19" spans="1:10" x14ac:dyDescent="0.15">
      <c r="A19" s="206" t="str">
        <f>'大会申込書（高校団体加盟校用）'!B25</f>
        <v/>
      </c>
      <c r="B19" s="207" t="str">
        <f t="shared" si="1"/>
        <v/>
      </c>
      <c r="C19" s="206"/>
      <c r="D19" s="206"/>
      <c r="E19" s="206"/>
      <c r="F19" s="206"/>
      <c r="G19" s="206"/>
      <c r="H19" s="206"/>
      <c r="I19" s="206"/>
      <c r="J19" s="206"/>
    </row>
    <row r="20" spans="1:10" x14ac:dyDescent="0.15">
      <c r="A20" s="206" t="str">
        <f>'大会申込書（高校団体加盟校用）'!H16</f>
        <v/>
      </c>
      <c r="B20" s="207" t="str">
        <f t="shared" si="1"/>
        <v/>
      </c>
      <c r="C20" s="206"/>
      <c r="D20" s="206"/>
      <c r="E20" s="206"/>
      <c r="F20" s="206"/>
      <c r="G20" s="206"/>
      <c r="H20" s="206"/>
      <c r="I20" s="206"/>
      <c r="J20" s="206"/>
    </row>
    <row r="21" spans="1:10" x14ac:dyDescent="0.15">
      <c r="A21" s="206" t="str">
        <f>'大会申込書（高校団体加盟校用）'!H17</f>
        <v/>
      </c>
      <c r="B21" s="207" t="str">
        <f t="shared" si="1"/>
        <v/>
      </c>
      <c r="C21" s="206"/>
      <c r="D21" s="206"/>
      <c r="E21" s="206"/>
      <c r="F21" s="206"/>
      <c r="G21" s="206"/>
      <c r="H21" s="206"/>
      <c r="I21" s="206"/>
      <c r="J21" s="206"/>
    </row>
    <row r="22" spans="1:10" x14ac:dyDescent="0.15">
      <c r="A22" s="206" t="str">
        <f>'大会申込書（高校団体加盟校用）'!H18</f>
        <v/>
      </c>
      <c r="B22" s="207" t="str">
        <f t="shared" si="1"/>
        <v/>
      </c>
      <c r="C22" s="206"/>
      <c r="D22" s="206"/>
      <c r="E22" s="206"/>
      <c r="F22" s="206"/>
      <c r="G22" s="206"/>
      <c r="H22" s="206"/>
      <c r="I22" s="206"/>
      <c r="J22" s="206"/>
    </row>
    <row r="23" spans="1:10" x14ac:dyDescent="0.15">
      <c r="J23" s="205" t="s">
        <v>597</v>
      </c>
    </row>
    <row r="24" spans="1:10" x14ac:dyDescent="0.15">
      <c r="A24" s="204" t="s">
        <v>596</v>
      </c>
      <c r="B24" s="203"/>
      <c r="C24" s="203"/>
      <c r="D24" s="203"/>
      <c r="E24" s="203"/>
      <c r="F24" s="203"/>
      <c r="G24" s="203"/>
      <c r="H24" s="203"/>
      <c r="I24" s="203"/>
      <c r="J24" s="203"/>
    </row>
    <row r="25" spans="1:10" x14ac:dyDescent="0.15">
      <c r="I25" s="202" t="s">
        <v>595</v>
      </c>
    </row>
  </sheetData>
  <mergeCells count="7">
    <mergeCell ref="A1:J1"/>
    <mergeCell ref="F2:H2"/>
    <mergeCell ref="A4:A5"/>
    <mergeCell ref="B4:B5"/>
    <mergeCell ref="C4:C5"/>
    <mergeCell ref="D4:G4"/>
    <mergeCell ref="H4:J4"/>
  </mergeCells>
  <phoneticPr fontId="20"/>
  <conditionalFormatting sqref="I2 A6:A9">
    <cfRule type="cellIs" dxfId="22" priority="1" operator="equal">
      <formula>"顧問"</formula>
    </cfRule>
  </conditionalFormatting>
  <dataValidations count="1">
    <dataValidation type="list" allowBlank="1" showInputMessage="1" showErrorMessage="1" sqref="B6:B22">
      <formula1>$L$6:$L$9</formula1>
    </dataValidation>
  </dataValidations>
  <pageMargins left="0.7" right="0.7" top="0.75" bottom="0.7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L33"/>
  <sheetViews>
    <sheetView workbookViewId="0">
      <selection activeCell="B2" sqref="B2:I2"/>
    </sheetView>
  </sheetViews>
  <sheetFormatPr defaultRowHeight="13.5" x14ac:dyDescent="0.15"/>
  <cols>
    <col min="1" max="1" width="5.5" style="17" customWidth="1"/>
    <col min="2" max="2" width="18.75" style="17" customWidth="1"/>
    <col min="3" max="5" width="6" style="17" customWidth="1"/>
    <col min="6" max="6" width="2.5" style="17" customWidth="1"/>
    <col min="7" max="7" width="5.5" customWidth="1"/>
    <col min="8" max="8" width="18.75" customWidth="1"/>
    <col min="9" max="11" width="6" customWidth="1"/>
  </cols>
  <sheetData>
    <row r="1" spans="1:11" ht="18.75" x14ac:dyDescent="0.15">
      <c r="A1" s="221" t="s">
        <v>52</v>
      </c>
      <c r="B1" s="221"/>
      <c r="C1" s="221"/>
      <c r="D1" s="221"/>
      <c r="E1" s="221"/>
      <c r="F1" s="221"/>
      <c r="G1" s="221"/>
      <c r="H1" s="221"/>
      <c r="I1" s="221"/>
      <c r="J1" s="221"/>
      <c r="K1" s="65"/>
    </row>
    <row r="2" spans="1:11" ht="25.5" x14ac:dyDescent="0.15">
      <c r="B2" s="222" t="s">
        <v>593</v>
      </c>
      <c r="C2" s="222"/>
      <c r="D2" s="222"/>
      <c r="E2" s="222"/>
      <c r="F2" s="222"/>
      <c r="G2" s="222"/>
      <c r="H2" s="222"/>
      <c r="I2" s="222"/>
      <c r="J2" s="3"/>
      <c r="K2" s="3"/>
    </row>
    <row r="3" spans="1:11" ht="18.75" x14ac:dyDescent="0.15">
      <c r="D3" s="221" t="s">
        <v>11</v>
      </c>
      <c r="E3" s="221"/>
      <c r="F3" s="221"/>
      <c r="G3" s="221"/>
      <c r="H3" t="s">
        <v>77</v>
      </c>
    </row>
    <row r="4" spans="1:11" ht="33.75" customHeight="1" x14ac:dyDescent="0.15">
      <c r="D4" s="223" t="str">
        <f>IF(AND(入力!M2="個人",入力!N2="高"),入力!J3,"")</f>
        <v/>
      </c>
      <c r="E4" s="224"/>
      <c r="F4" s="224"/>
      <c r="G4" s="224"/>
      <c r="H4" s="224"/>
      <c r="I4" s="224"/>
      <c r="J4" s="225"/>
      <c r="K4" s="69"/>
    </row>
    <row r="5" spans="1:11" x14ac:dyDescent="0.15">
      <c r="B5" s="226" t="s">
        <v>12</v>
      </c>
      <c r="C5" s="226"/>
      <c r="I5" s="3"/>
      <c r="J5" s="3"/>
      <c r="K5" s="3"/>
    </row>
    <row r="6" spans="1:11" x14ac:dyDescent="0.15">
      <c r="B6" s="3" t="s">
        <v>26</v>
      </c>
      <c r="I6" s="3"/>
      <c r="J6" s="3"/>
      <c r="K6" s="3"/>
    </row>
    <row r="7" spans="1:11" x14ac:dyDescent="0.15">
      <c r="B7" s="19" t="s">
        <v>13</v>
      </c>
      <c r="C7" s="17" t="s">
        <v>14</v>
      </c>
      <c r="J7" s="3"/>
      <c r="K7" s="3"/>
    </row>
    <row r="9" spans="1:11" x14ac:dyDescent="0.15">
      <c r="B9" s="66" t="s">
        <v>15</v>
      </c>
    </row>
    <row r="11" spans="1:11" ht="23.25" customHeight="1" x14ac:dyDescent="0.15">
      <c r="B11" s="96">
        <f ca="1">NOW()</f>
        <v>44092.713828703701</v>
      </c>
      <c r="D11" s="220"/>
      <c r="E11" s="220"/>
      <c r="F11" s="220"/>
      <c r="G11" s="220"/>
      <c r="H11" s="220"/>
      <c r="I11" s="220"/>
      <c r="J11" s="20"/>
      <c r="K11" s="20"/>
    </row>
    <row r="12" spans="1:11" ht="34.5" customHeight="1" x14ac:dyDescent="0.15">
      <c r="D12" s="227" t="s">
        <v>16</v>
      </c>
      <c r="E12" s="227"/>
      <c r="F12" s="227"/>
      <c r="G12" s="228" t="str">
        <f>IF(AND(入力!N2="高",入力!M2="個人"),VLOOKUP(D4,大会名・学校名!$I$4:$N$36,2,FALSE),"")</f>
        <v/>
      </c>
      <c r="H12" s="228"/>
      <c r="I12" s="228"/>
      <c r="J12" t="s">
        <v>17</v>
      </c>
    </row>
    <row r="13" spans="1:11" ht="34.5" customHeight="1" x14ac:dyDescent="0.15">
      <c r="D13" s="229" t="s">
        <v>81</v>
      </c>
      <c r="E13" s="229"/>
      <c r="F13" s="229"/>
      <c r="G13" s="230" t="str">
        <f>IF(G12="","",入力!J7)</f>
        <v/>
      </c>
      <c r="H13" s="230"/>
      <c r="I13" s="230"/>
      <c r="J13" s="21"/>
      <c r="K13" s="21"/>
    </row>
    <row r="15" spans="1:11" ht="27.75" customHeight="1" x14ac:dyDescent="0.15">
      <c r="A15" s="70" t="s">
        <v>9</v>
      </c>
      <c r="B15" s="70" t="s">
        <v>10</v>
      </c>
      <c r="C15" s="70" t="s">
        <v>4</v>
      </c>
      <c r="D15" s="70" t="s">
        <v>3</v>
      </c>
      <c r="E15" s="70" t="s">
        <v>79</v>
      </c>
      <c r="F15" s="18"/>
      <c r="G15" s="70" t="s">
        <v>9</v>
      </c>
      <c r="H15" s="70" t="s">
        <v>10</v>
      </c>
      <c r="I15" s="70" t="s">
        <v>4</v>
      </c>
      <c r="J15" s="70" t="s">
        <v>3</v>
      </c>
      <c r="K15" s="70" t="s">
        <v>79</v>
      </c>
    </row>
    <row r="16" spans="1:11" ht="27.75" customHeight="1" x14ac:dyDescent="0.15">
      <c r="A16" s="70">
        <v>1</v>
      </c>
      <c r="B16" s="72" t="str">
        <f>IF(AND(入力!$M$2="個人",入力!$N$2="高"),IF($A16&gt;入力!$I$1,"",VLOOKUP($A16,入力!$B$3:$H$27,4,FALSE)),"")</f>
        <v/>
      </c>
      <c r="C16" s="71" t="str">
        <f>IF(AND(入力!$M$2="個人",入力!$N$2="高"),IF($A16&gt;入力!$I$1,"",VLOOKUP($A16,入力!$B$3:$H$27,7,FALSE)),"")</f>
        <v/>
      </c>
      <c r="D16" s="71" t="str">
        <f>IF(AND(入力!$M$2="個人",入力!$N$2="高"),IF($A16&gt;入力!$I$1,"",VLOOKUP($A16,入力!$B$3:$H$27,6,FALSE)),"")</f>
        <v/>
      </c>
      <c r="E16" s="71" t="str">
        <f>IF(AND(入力!$M$2="個人",入力!$N$2="高"),IF($A16&gt;入力!$I$1,"",VLOOKUP($A16,入力!$B$3:$H$27,3,FALSE)),"")</f>
        <v/>
      </c>
      <c r="F16" s="18"/>
      <c r="G16" s="70">
        <v>11</v>
      </c>
      <c r="H16" s="72" t="str">
        <f>IF(AND(入力!$M$2="個人",入力!$N$2="高"),IF($G16&gt;入力!$I$1,"",VLOOKUP($G16,入力!$B$3:$H$27,4,FALSE)),"")</f>
        <v/>
      </c>
      <c r="I16" s="71" t="str">
        <f>IF(AND(入力!$M$2="個人",入力!$N$2="高"),IF($G16&gt;入力!$I$1,"",VLOOKUP($G16,入力!$B$3:$H$27,7,FALSE)),"")</f>
        <v/>
      </c>
      <c r="J16" s="71" t="str">
        <f>IF(AND(入力!$M$2="個人",入力!$N$2="高"),IF($G16&gt;入力!$I$1,"",VLOOKUP($G16,入力!$B$3:$H$27,6,FALSE)),"")</f>
        <v/>
      </c>
      <c r="K16" s="71" t="str">
        <f>IF(AND(入力!$M$2="個人",入力!$N$2="高"),IF($G16&gt;入力!$I$1,"",VLOOKUP($G16,入力!$B$3:$H$27,3,FALSE)),"")</f>
        <v/>
      </c>
    </row>
    <row r="17" spans="1:12" ht="27.75" customHeight="1" x14ac:dyDescent="0.15">
      <c r="A17" s="70">
        <v>2</v>
      </c>
      <c r="B17" s="72" t="str">
        <f>IF(AND(入力!$M$2="個人",入力!$N$2="高"),IF($A17&gt;入力!$I$1,"",VLOOKUP($A17,入力!$B$3:$H$27,4,FALSE)),"")</f>
        <v/>
      </c>
      <c r="C17" s="71" t="str">
        <f>IF(AND(入力!$M$2="個人",入力!$N$2="高"),IF($A17&gt;入力!$I$1,"",VLOOKUP($A17,入力!$B$3:$H$27,7,FALSE)),"")</f>
        <v/>
      </c>
      <c r="D17" s="71" t="str">
        <f>IF(AND(入力!$M$2="個人",入力!$N$2="高"),IF($A17&gt;入力!$I$1,"",VLOOKUP($A17,入力!$B$3:$H$27,6,FALSE)),"")</f>
        <v/>
      </c>
      <c r="E17" s="71" t="str">
        <f>IF(AND(入力!$M$2="個人",入力!$N$2="高"),IF($A17&gt;入力!$I$1,"",VLOOKUP($A17,入力!$B$3:$H$27,3,FALSE)),"")</f>
        <v/>
      </c>
      <c r="F17" s="18"/>
      <c r="G17" s="70">
        <v>12</v>
      </c>
      <c r="H17" s="72" t="str">
        <f>IF(AND(入力!$M$2="個人",入力!$N$2="高"),IF($G17&gt;入力!$I$1,"",VLOOKUP($G17,入力!$B$3:$H$27,4,FALSE)),"")</f>
        <v/>
      </c>
      <c r="I17" s="71" t="str">
        <f>IF(AND(入力!$M$2="個人",入力!$N$2="高"),IF($G17&gt;入力!$I$1,"",VLOOKUP($G17,入力!$B$3:$H$27,7,FALSE)),"")</f>
        <v/>
      </c>
      <c r="J17" s="71" t="str">
        <f>IF(AND(入力!$M$2="個人",入力!$N$2="高"),IF($G17&gt;入力!$I$1,"",VLOOKUP($G17,入力!$B$3:$H$27,6,FALSE)),"")</f>
        <v/>
      </c>
      <c r="K17" s="71" t="str">
        <f>IF(AND(入力!$M$2="個人",入力!$N$2="高"),IF($G17&gt;入力!$I$1,"",VLOOKUP($G17,入力!$B$3:$H$27,3,FALSE)),"")</f>
        <v/>
      </c>
    </row>
    <row r="18" spans="1:12" ht="27.75" customHeight="1" x14ac:dyDescent="0.15">
      <c r="A18" s="70">
        <v>3</v>
      </c>
      <c r="B18" s="72" t="str">
        <f>IF(AND(入力!$M$2="個人",入力!$N$2="高"),IF($A18&gt;入力!$I$1,"",VLOOKUP($A18,入力!$B$3:$H$27,4,FALSE)),"")</f>
        <v/>
      </c>
      <c r="C18" s="71" t="str">
        <f>IF(AND(入力!$M$2="個人",入力!$N$2="高"),IF($A18&gt;入力!$I$1,"",VLOOKUP($A18,入力!$B$3:$H$27,7,FALSE)),"")</f>
        <v/>
      </c>
      <c r="D18" s="71" t="str">
        <f>IF(AND(入力!$M$2="個人",入力!$N$2="高"),IF($A18&gt;入力!$I$1,"",VLOOKUP($A18,入力!$B$3:$H$27,6,FALSE)),"")</f>
        <v/>
      </c>
      <c r="E18" s="71" t="str">
        <f>IF(AND(入力!$M$2="個人",入力!$N$2="高"),IF($A18&gt;入力!$I$1,"",VLOOKUP($A18,入力!$B$3:$H$27,3,FALSE)),"")</f>
        <v/>
      </c>
      <c r="F18" s="18"/>
      <c r="G18" s="70">
        <v>13</v>
      </c>
      <c r="H18" s="72" t="str">
        <f>IF(AND(入力!$M$2="個人",入力!$N$2="高"),IF($G18&gt;入力!$I$1,"",VLOOKUP($G18,入力!$B$3:$H$27,4,FALSE)),"")</f>
        <v/>
      </c>
      <c r="I18" s="71" t="str">
        <f>IF(AND(入力!$M$2="個人",入力!$N$2="高"),IF($G18&gt;入力!$I$1,"",VLOOKUP($G18,入力!$B$3:$H$27,7,FALSE)),"")</f>
        <v/>
      </c>
      <c r="J18" s="71" t="str">
        <f>IF(AND(入力!$M$2="個人",入力!$N$2="高"),IF($G18&gt;入力!$I$1,"",VLOOKUP($G18,入力!$B$3:$H$27,6,FALSE)),"")</f>
        <v/>
      </c>
      <c r="K18" s="71" t="str">
        <f>IF(AND(入力!$M$2="個人",入力!$N$2="高"),IF($G18&gt;入力!$I$1,"",VLOOKUP($G18,入力!$B$3:$H$27,3,FALSE)),"")</f>
        <v/>
      </c>
    </row>
    <row r="19" spans="1:12" ht="27.75" customHeight="1" x14ac:dyDescent="0.15">
      <c r="A19" s="70">
        <v>4</v>
      </c>
      <c r="B19" s="72" t="str">
        <f>IF(AND(入力!$M$2="個人",入力!$N$2="高"),IF($A19&gt;入力!$I$1,"",VLOOKUP($A19,入力!$B$3:$H$27,4,FALSE)),"")</f>
        <v/>
      </c>
      <c r="C19" s="71" t="str">
        <f>IF(AND(入力!$M$2="個人",入力!$N$2="高"),IF($A19&gt;入力!$I$1,"",VLOOKUP($A19,入力!$B$3:$H$27,7,FALSE)),"")</f>
        <v/>
      </c>
      <c r="D19" s="71" t="str">
        <f>IF(AND(入力!$M$2="個人",入力!$N$2="高"),IF($A19&gt;入力!$I$1,"",VLOOKUP($A19,入力!$B$3:$H$27,6,FALSE)),"")</f>
        <v/>
      </c>
      <c r="E19" s="71" t="str">
        <f>IF(AND(入力!$M$2="個人",入力!$N$2="高"),IF($A19&gt;入力!$I$1,"",VLOOKUP($A19,入力!$B$3:$H$27,3,FALSE)),"")</f>
        <v/>
      </c>
      <c r="F19" s="18"/>
      <c r="G19" s="70">
        <v>14</v>
      </c>
      <c r="H19" s="72" t="str">
        <f>IF(AND(入力!$M$2="個人",入力!$N$2="高"),IF($G19&gt;入力!$I$1,"",VLOOKUP($G19,入力!$B$3:$H$27,4,FALSE)),"")</f>
        <v/>
      </c>
      <c r="I19" s="71" t="str">
        <f>IF(AND(入力!$M$2="個人",入力!$N$2="高"),IF($G19&gt;入力!$I$1,"",VLOOKUP($G19,入力!$B$3:$H$27,7,FALSE)),"")</f>
        <v/>
      </c>
      <c r="J19" s="71" t="str">
        <f>IF(AND(入力!$M$2="個人",入力!$N$2="高"),IF($G19&gt;入力!$I$1,"",VLOOKUP($G19,入力!$B$3:$H$27,6,FALSE)),"")</f>
        <v/>
      </c>
      <c r="K19" s="71" t="str">
        <f>IF(AND(入力!$M$2="個人",入力!$N$2="高"),IF($G19&gt;入力!$I$1,"",VLOOKUP($G19,入力!$B$3:$H$27,3,FALSE)),"")</f>
        <v/>
      </c>
    </row>
    <row r="20" spans="1:12" ht="27.75" customHeight="1" x14ac:dyDescent="0.15">
      <c r="A20" s="70">
        <v>5</v>
      </c>
      <c r="B20" s="72" t="str">
        <f>IF(AND(入力!$M$2="個人",入力!$N$2="高"),IF($A20&gt;入力!$I$1,"",VLOOKUP($A20,入力!$B$3:$H$27,4,FALSE)),"")</f>
        <v/>
      </c>
      <c r="C20" s="71" t="str">
        <f>IF(AND(入力!$M$2="個人",入力!$N$2="高"),IF($A20&gt;入力!$I$1,"",VLOOKUP($A20,入力!$B$3:$H$27,7,FALSE)),"")</f>
        <v/>
      </c>
      <c r="D20" s="71" t="str">
        <f>IF(AND(入力!$M$2="個人",入力!$N$2="高"),IF($A20&gt;入力!$I$1,"",VLOOKUP($A20,入力!$B$3:$H$27,6,FALSE)),"")</f>
        <v/>
      </c>
      <c r="E20" s="71" t="str">
        <f>IF(AND(入力!$M$2="個人",入力!$N$2="高"),IF($A20&gt;入力!$I$1,"",VLOOKUP($A20,入力!$B$3:$H$27,3,FALSE)),"")</f>
        <v/>
      </c>
      <c r="F20" s="18"/>
      <c r="G20" s="70">
        <v>15</v>
      </c>
      <c r="H20" s="72" t="str">
        <f>IF(AND(入力!$M$2="個人",入力!$N$2="高"),IF($G20&gt;入力!$I$1,"",VLOOKUP($G20,入力!$B$3:$H$27,4,FALSE)),"")</f>
        <v/>
      </c>
      <c r="I20" s="71" t="str">
        <f>IF(AND(入力!$M$2="個人",入力!$N$2="高"),IF($G20&gt;入力!$I$1,"",VLOOKUP($G20,入力!$B$3:$H$27,7,FALSE)),"")</f>
        <v/>
      </c>
      <c r="J20" s="71" t="str">
        <f>IF(AND(入力!$M$2="個人",入力!$N$2="高"),IF($G20&gt;入力!$I$1,"",VLOOKUP($G20,入力!$B$3:$H$27,6,FALSE)),"")</f>
        <v/>
      </c>
      <c r="K20" s="71" t="str">
        <f>IF(AND(入力!$M$2="個人",入力!$N$2="高"),IF($G20&gt;入力!$I$1,"",VLOOKUP($G20,入力!$B$3:$H$27,3,FALSE)),"")</f>
        <v/>
      </c>
    </row>
    <row r="21" spans="1:12" ht="27.75" customHeight="1" x14ac:dyDescent="0.15">
      <c r="A21" s="70">
        <v>6</v>
      </c>
      <c r="B21" s="72" t="str">
        <f>IF(AND(入力!$M$2="個人",入力!$N$2="高"),IF($A21&gt;入力!$I$1,"",VLOOKUP($A21,入力!$B$3:$H$27,4,FALSE)),"")</f>
        <v/>
      </c>
      <c r="C21" s="71" t="str">
        <f>IF(AND(入力!$M$2="個人",入力!$N$2="高"),IF($A21&gt;入力!$I$1,"",VLOOKUP($A21,入力!$B$3:$H$27,7,FALSE)),"")</f>
        <v/>
      </c>
      <c r="D21" s="71" t="str">
        <f>IF(AND(入力!$M$2="個人",入力!$N$2="高"),IF($A21&gt;入力!$I$1,"",VLOOKUP($A21,入力!$B$3:$H$27,6,FALSE)),"")</f>
        <v/>
      </c>
      <c r="E21" s="71" t="str">
        <f>IF(AND(入力!$M$2="個人",入力!$N$2="高"),IF($A21&gt;入力!$I$1,"",VLOOKUP($A21,入力!$B$3:$H$27,3,FALSE)),"")</f>
        <v/>
      </c>
      <c r="F21" s="18"/>
      <c r="G21" s="70">
        <v>16</v>
      </c>
      <c r="H21" s="72" t="str">
        <f>IF(AND(入力!$M$2="個人",入力!$N$2="高"),IF($G21&gt;入力!$I$1,"",VLOOKUP($G21,入力!$B$3:$H$27,4,FALSE)),"")</f>
        <v/>
      </c>
      <c r="I21" s="71" t="str">
        <f>IF(AND(入力!$M$2="個人",入力!$N$2="高"),IF($G21&gt;入力!$I$1,"",VLOOKUP($G21,入力!$B$3:$H$27,7,FALSE)),"")</f>
        <v/>
      </c>
      <c r="J21" s="71" t="str">
        <f>IF(AND(入力!$M$2="個人",入力!$N$2="高"),IF($G21&gt;入力!$I$1,"",VLOOKUP($G21,入力!$B$3:$H$27,6,FALSE)),"")</f>
        <v/>
      </c>
      <c r="K21" s="71" t="str">
        <f>IF(AND(入力!$M$2="個人",入力!$N$2="高"),IF($G21&gt;入力!$I$1,"",VLOOKUP($G21,入力!$B$3:$H$27,3,FALSE)),"")</f>
        <v/>
      </c>
    </row>
    <row r="22" spans="1:12" ht="27.75" customHeight="1" x14ac:dyDescent="0.15">
      <c r="A22" s="70">
        <v>7</v>
      </c>
      <c r="B22" s="72" t="str">
        <f>IF(AND(入力!$M$2="個人",入力!$N$2="高"),IF($A22&gt;入力!$I$1,"",VLOOKUP($A22,入力!$B$3:$H$27,4,FALSE)),"")</f>
        <v/>
      </c>
      <c r="C22" s="71" t="str">
        <f>IF(AND(入力!$M$2="個人",入力!$N$2="高"),IF($A22&gt;入力!$I$1,"",VLOOKUP($A22,入力!$B$3:$H$27,7,FALSE)),"")</f>
        <v/>
      </c>
      <c r="D22" s="71" t="str">
        <f>IF(AND(入力!$M$2="個人",入力!$N$2="高"),IF($A22&gt;入力!$I$1,"",VLOOKUP($A22,入力!$B$3:$H$27,6,FALSE)),"")</f>
        <v/>
      </c>
      <c r="E22" s="71" t="str">
        <f>IF(AND(入力!$M$2="個人",入力!$N$2="高"),IF($A22&gt;入力!$I$1,"",VLOOKUP($A22,入力!$B$3:$H$27,3,FALSE)),"")</f>
        <v/>
      </c>
      <c r="F22" s="18"/>
      <c r="G22" s="70">
        <v>17</v>
      </c>
      <c r="H22" s="72" t="str">
        <f>IF(AND(入力!$M$2="個人",入力!$N$2="高"),IF($G22&gt;入力!$I$1,"",VLOOKUP($G22,入力!$B$3:$H$27,4,FALSE)),"")</f>
        <v/>
      </c>
      <c r="I22" s="71" t="str">
        <f>IF(AND(入力!$M$2="個人",入力!$N$2="高"),IF($G22&gt;入力!$I$1,"",VLOOKUP($G22,入力!$B$3:$H$27,7,FALSE)),"")</f>
        <v/>
      </c>
      <c r="J22" s="71" t="str">
        <f>IF(AND(入力!$M$2="個人",入力!$N$2="高"),IF($G22&gt;入力!$I$1,"",VLOOKUP($G22,入力!$B$3:$H$27,6,FALSE)),"")</f>
        <v/>
      </c>
      <c r="K22" s="71" t="str">
        <f>IF(AND(入力!$M$2="個人",入力!$N$2="高"),IF($G22&gt;入力!$I$1,"",VLOOKUP($G22,入力!$B$3:$H$27,3,FALSE)),"")</f>
        <v/>
      </c>
    </row>
    <row r="23" spans="1:12" ht="27.75" customHeight="1" x14ac:dyDescent="0.15">
      <c r="A23" s="70">
        <v>8</v>
      </c>
      <c r="B23" s="72" t="str">
        <f>IF(AND(入力!$M$2="個人",入力!$N$2="高"),IF($A23&gt;入力!$I$1,"",VLOOKUP($A23,入力!$B$3:$H$27,4,FALSE)),"")</f>
        <v/>
      </c>
      <c r="C23" s="71" t="str">
        <f>IF(AND(入力!$M$2="個人",入力!$N$2="高"),IF($A23&gt;入力!$I$1,"",VLOOKUP($A23,入力!$B$3:$H$27,7,FALSE)),"")</f>
        <v/>
      </c>
      <c r="D23" s="71" t="str">
        <f>IF(AND(入力!$M$2="個人",入力!$N$2="高"),IF($A23&gt;入力!$I$1,"",VLOOKUP($A23,入力!$B$3:$H$27,6,FALSE)),"")</f>
        <v/>
      </c>
      <c r="E23" s="71" t="str">
        <f>IF(AND(入力!$M$2="個人",入力!$N$2="高"),IF($A23&gt;入力!$I$1,"",VLOOKUP($A23,入力!$B$3:$H$27,3,FALSE)),"")</f>
        <v/>
      </c>
      <c r="F23" s="18"/>
      <c r="G23" s="70">
        <v>18</v>
      </c>
      <c r="H23" s="72" t="str">
        <f>IF(AND(入力!$M$2="個人",入力!$N$2="高"),IF($G23&gt;入力!$I$1,"",VLOOKUP($G23,入力!$B$3:$H$27,4,FALSE)),"")</f>
        <v/>
      </c>
      <c r="I23" s="71" t="str">
        <f>IF(AND(入力!$M$2="個人",入力!$N$2="高"),IF($G23&gt;入力!$I$1,"",VLOOKUP($G23,入力!$B$3:$H$27,7,FALSE)),"")</f>
        <v/>
      </c>
      <c r="J23" s="71" t="str">
        <f>IF(AND(入力!$M$2="個人",入力!$N$2="高"),IF($G23&gt;入力!$I$1,"",VLOOKUP($G23,入力!$B$3:$H$27,6,FALSE)),"")</f>
        <v/>
      </c>
      <c r="K23" s="71" t="str">
        <f>IF(AND(入力!$M$2="個人",入力!$N$2="高"),IF($G23&gt;入力!$I$1,"",VLOOKUP($G23,入力!$B$3:$H$27,3,FALSE)),"")</f>
        <v/>
      </c>
    </row>
    <row r="24" spans="1:12" ht="27.75" customHeight="1" x14ac:dyDescent="0.15">
      <c r="A24" s="70">
        <v>9</v>
      </c>
      <c r="B24" s="72" t="str">
        <f>IF(AND(入力!$M$2="個人",入力!$N$2="高"),IF($A24&gt;入力!$I$1,"",VLOOKUP($A24,入力!$B$3:$H$27,4,FALSE)),"")</f>
        <v/>
      </c>
      <c r="C24" s="71" t="str">
        <f>IF(AND(入力!$M$2="個人",入力!$N$2="高"),IF($A24&gt;入力!$I$1,"",VLOOKUP($A24,入力!$B$3:$H$27,7,FALSE)),"")</f>
        <v/>
      </c>
      <c r="D24" s="71" t="str">
        <f>IF(AND(入力!$M$2="個人",入力!$N$2="高"),IF($A24&gt;入力!$I$1,"",VLOOKUP($A24,入力!$B$3:$H$27,6,FALSE)),"")</f>
        <v/>
      </c>
      <c r="E24" s="71" t="str">
        <f>IF(AND(入力!$M$2="個人",入力!$N$2="高"),IF($A24&gt;入力!$I$1,"",VLOOKUP($A24,入力!$B$3:$H$27,3,FALSE)),"")</f>
        <v/>
      </c>
      <c r="F24" s="18"/>
      <c r="G24" s="70">
        <v>19</v>
      </c>
      <c r="H24" s="72" t="str">
        <f>IF(AND(入力!$M$2="個人",入力!$N$2="高"),IF($G24&gt;入力!$I$1,"",VLOOKUP($G24,入力!$B$3:$H$27,4,FALSE)),"")</f>
        <v/>
      </c>
      <c r="I24" s="71" t="str">
        <f>IF(AND(入力!$M$2="個人",入力!$N$2="高"),IF($G24&gt;入力!$I$1,"",VLOOKUP($G24,入力!$B$3:$H$27,7,FALSE)),"")</f>
        <v/>
      </c>
      <c r="J24" s="71" t="str">
        <f>IF(AND(入力!$M$2="個人",入力!$N$2="高"),IF($G24&gt;入力!$I$1,"",VLOOKUP($G24,入力!$B$3:$H$27,6,FALSE)),"")</f>
        <v/>
      </c>
      <c r="K24" s="71" t="str">
        <f>IF(AND(入力!$M$2="個人",入力!$N$2="高"),IF($G24&gt;入力!$I$1,"",VLOOKUP($G24,入力!$B$3:$H$27,3,FALSE)),"")</f>
        <v/>
      </c>
    </row>
    <row r="25" spans="1:12" ht="27.75" customHeight="1" x14ac:dyDescent="0.15">
      <c r="A25" s="70">
        <v>10</v>
      </c>
      <c r="B25" s="72" t="str">
        <f>IF(AND(入力!$M$2="個人",入力!$N$2="高"),IF($A25&gt;入力!$I$1,"",VLOOKUP($A25,入力!$B$3:$H$27,4,FALSE)),"")</f>
        <v/>
      </c>
      <c r="C25" s="71" t="str">
        <f>IF(AND(入力!$M$2="個人",入力!$N$2="高"),IF($A25&gt;入力!$I$1,"",VLOOKUP($A25,入力!$B$3:$H$27,7,FALSE)),"")</f>
        <v/>
      </c>
      <c r="D25" s="71" t="str">
        <f>IF(AND(入力!$M$2="個人",入力!$N$2="高"),IF($A25&gt;入力!$I$1,"",VLOOKUP($A25,入力!$B$3:$H$27,6,FALSE)),"")</f>
        <v/>
      </c>
      <c r="E25" s="71" t="str">
        <f>IF(AND(入力!$M$2="個人",入力!$N$2="高"),IF($A25&gt;入力!$I$1,"",VLOOKUP($A25,入力!$B$3:$H$27,3,FALSE)),"")</f>
        <v/>
      </c>
      <c r="F25" s="18"/>
      <c r="G25" s="70">
        <v>20</v>
      </c>
      <c r="H25" s="72" t="str">
        <f>IF(AND(入力!$M$2="個人",入力!$N$2="高"),IF($G25&gt;入力!$I$1,"",VLOOKUP($G25,入力!$B$3:$H$27,4,FALSE)),"")</f>
        <v/>
      </c>
      <c r="I25" s="71" t="str">
        <f>IF(AND(入力!$M$2="個人",入力!$N$2="高"),IF($G25&gt;入力!$I$1,"",VLOOKUP($G25,入力!$B$3:$H$27,7,FALSE)),"")</f>
        <v/>
      </c>
      <c r="J25" s="71" t="str">
        <f>IF(AND(入力!$M$2="個人",入力!$N$2="高"),IF($G25&gt;入力!$I$1,"",VLOOKUP($G25,入力!$B$3:$H$27,6,FALSE)),"")</f>
        <v/>
      </c>
      <c r="K25" s="71" t="str">
        <f>IF(AND(入力!$M$2="個人",入力!$N$2="高"),IF($G25&gt;入力!$I$1,"",VLOOKUP($G25,入力!$B$3:$H$27,3,FALSE)),"")</f>
        <v/>
      </c>
    </row>
    <row r="27" spans="1:12" ht="28.5" customHeight="1" x14ac:dyDescent="0.15">
      <c r="B27" s="245"/>
      <c r="C27" s="245"/>
      <c r="D27" s="245"/>
      <c r="E27" s="246"/>
      <c r="F27" s="246"/>
      <c r="G27" s="246"/>
      <c r="H27" s="67" t="s">
        <v>19</v>
      </c>
      <c r="I27" s="63">
        <f>COUNTIF(D16:D25,"男")+COUNTIF(J16:J25,"男")</f>
        <v>0</v>
      </c>
    </row>
    <row r="28" spans="1:12" ht="28.5" customHeight="1" x14ac:dyDescent="0.15">
      <c r="B28" s="245"/>
      <c r="C28" s="245"/>
      <c r="D28" s="245"/>
      <c r="E28" s="245"/>
      <c r="F28" s="245"/>
      <c r="G28" s="245"/>
      <c r="H28" s="67" t="s">
        <v>20</v>
      </c>
      <c r="I28" s="63">
        <f>COUNTIF(D16:D25,"女")+COUNTIF(J16:J25,"女")</f>
        <v>0</v>
      </c>
    </row>
    <row r="29" spans="1:12" ht="28.5" customHeight="1" x14ac:dyDescent="0.15">
      <c r="B29" s="245"/>
      <c r="C29" s="245"/>
      <c r="D29" s="245"/>
      <c r="E29" s="245"/>
      <c r="F29" s="245"/>
      <c r="G29" s="245"/>
      <c r="I29" s="67" t="s">
        <v>21</v>
      </c>
      <c r="J29" s="239">
        <f>SUM(I27:I28)</f>
        <v>0</v>
      </c>
      <c r="K29" s="239"/>
    </row>
    <row r="30" spans="1:12" ht="28.5" customHeight="1" x14ac:dyDescent="0.15">
      <c r="B30" s="245"/>
      <c r="C30" s="245"/>
      <c r="D30" s="245"/>
      <c r="E30" s="245"/>
      <c r="F30" s="245"/>
      <c r="G30" s="245"/>
      <c r="L30" t="s">
        <v>23</v>
      </c>
    </row>
    <row r="31" spans="1:12" ht="28.5" customHeight="1" x14ac:dyDescent="0.15">
      <c r="B31" s="245"/>
      <c r="C31" s="245"/>
      <c r="D31" s="245"/>
      <c r="E31" s="245"/>
      <c r="F31" s="245"/>
      <c r="G31" s="245"/>
    </row>
    <row r="32" spans="1:12" ht="17.25" customHeight="1" x14ac:dyDescent="0.15">
      <c r="B32" s="235"/>
      <c r="C32" s="235"/>
      <c r="D32" s="235"/>
      <c r="E32" s="235"/>
      <c r="F32" s="235"/>
      <c r="G32" s="235"/>
      <c r="H32" s="235"/>
      <c r="I32" s="235"/>
      <c r="J32" s="235"/>
      <c r="K32" s="64"/>
    </row>
    <row r="33" ht="17.25" customHeight="1" x14ac:dyDescent="0.15"/>
  </sheetData>
  <mergeCells count="22">
    <mergeCell ref="B31:D31"/>
    <mergeCell ref="E31:G31"/>
    <mergeCell ref="B32:J32"/>
    <mergeCell ref="B28:D28"/>
    <mergeCell ref="E28:G28"/>
    <mergeCell ref="B29:D29"/>
    <mergeCell ref="E29:G29"/>
    <mergeCell ref="J29:K29"/>
    <mergeCell ref="B30:D30"/>
    <mergeCell ref="E30:G30"/>
    <mergeCell ref="D12:F12"/>
    <mergeCell ref="G12:I12"/>
    <mergeCell ref="D13:F13"/>
    <mergeCell ref="G13:I13"/>
    <mergeCell ref="B27:D27"/>
    <mergeCell ref="E27:G27"/>
    <mergeCell ref="D11:I11"/>
    <mergeCell ref="A1:J1"/>
    <mergeCell ref="B2:I2"/>
    <mergeCell ref="D3:G3"/>
    <mergeCell ref="D4:J4"/>
    <mergeCell ref="B5:C5"/>
  </mergeCells>
  <phoneticPr fontId="20"/>
  <dataValidations count="2">
    <dataValidation type="list" allowBlank="1" showInputMessage="1" showErrorMessage="1" sqref="B28:D31">
      <formula1>$K$7:$K$10</formula1>
    </dataValidation>
    <dataValidation type="list" allowBlank="1" showInputMessage="1" showErrorMessage="1" sqref="E28:G31">
      <formula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大会名・学校名!$F$3:$F$15</xm:f>
          </x14:formula1>
          <xm:sqref>B2:I2</xm:sqref>
        </x14:dataValidation>
        <x14:dataValidation type="list" allowBlank="1" showInputMessage="1" showErrorMessage="1">
          <x14:formula1>
            <xm:f>大会名・学校名!$I$3:$I$36</xm:f>
          </x14:formula1>
          <xm:sqref>D11:I11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M222"/>
  <sheetViews>
    <sheetView workbookViewId="0">
      <pane xSplit="5" ySplit="1" topLeftCell="F2" activePane="bottomRight" state="frozen"/>
      <selection pane="topRight" activeCell="F1" sqref="F1"/>
      <selection pane="bottomLeft" activeCell="A2" sqref="A2"/>
      <selection pane="bottomRight" activeCell="E200" sqref="E200"/>
    </sheetView>
  </sheetViews>
  <sheetFormatPr defaultColWidth="9" defaultRowHeight="13.5" x14ac:dyDescent="0.15"/>
  <cols>
    <col min="1" max="1" width="5.25" style="17" bestFit="1" customWidth="1"/>
    <col min="2" max="2" width="6" style="17" bestFit="1" customWidth="1"/>
    <col min="3" max="3" width="6" style="17" customWidth="1"/>
    <col min="4" max="4" width="3.5" style="17" customWidth="1"/>
    <col min="5" max="5" width="33.75" style="17" customWidth="1"/>
    <col min="6" max="6" width="31.75" style="3" bestFit="1" customWidth="1"/>
    <col min="7" max="8" width="5.25" style="3" bestFit="1" customWidth="1"/>
    <col min="9" max="9" width="12.375" style="3" bestFit="1" customWidth="1"/>
    <col min="10" max="10" width="18" style="3" bestFit="1" customWidth="1"/>
    <col min="11" max="11" width="11.625" style="103" bestFit="1" customWidth="1"/>
    <col min="12" max="16384" width="9" style="3"/>
  </cols>
  <sheetData>
    <row r="1" spans="1:13" ht="18" customHeight="1" thickBot="1" x14ac:dyDescent="0.2">
      <c r="A1" s="7" t="s">
        <v>0</v>
      </c>
      <c r="B1" s="8" t="s">
        <v>1</v>
      </c>
      <c r="C1" s="8" t="s">
        <v>9</v>
      </c>
      <c r="D1" s="9"/>
      <c r="E1" s="9" t="s">
        <v>107</v>
      </c>
      <c r="F1" s="9" t="s">
        <v>2</v>
      </c>
      <c r="G1" s="8" t="s">
        <v>3</v>
      </c>
      <c r="H1" s="8" t="s">
        <v>4</v>
      </c>
      <c r="I1" s="8" t="s">
        <v>5</v>
      </c>
      <c r="J1" s="8" t="s">
        <v>6</v>
      </c>
      <c r="K1" s="97" t="s">
        <v>147</v>
      </c>
      <c r="L1" s="3">
        <f>MAX(C2:C131)</f>
        <v>0</v>
      </c>
    </row>
    <row r="2" spans="1:13" ht="18" customHeight="1" x14ac:dyDescent="0.15">
      <c r="A2" s="14"/>
      <c r="B2" s="2"/>
      <c r="C2" s="76" t="str">
        <f>IF(A2="","",COUNTIF($A$2:A2,"○"))</f>
        <v/>
      </c>
      <c r="D2" s="76">
        <f>IF(F2="","",COUNTIF($F$2:F2,F2))</f>
        <v>1</v>
      </c>
      <c r="E2" s="80" t="str">
        <f>IF(F2="","",F2&amp;D2)</f>
        <v>津田学園高等学校1</v>
      </c>
      <c r="F2" s="11" t="str">
        <f>名簿作成!B2</f>
        <v>津田学園高等学校</v>
      </c>
      <c r="G2" s="2" t="str">
        <f>名簿作成!C2</f>
        <v>男</v>
      </c>
      <c r="H2" s="2" t="str">
        <f>名簿作成!D2</f>
        <v>②</v>
      </c>
      <c r="I2" s="11" t="str">
        <f>名簿作成!E2</f>
        <v>阿部　　謙成</v>
      </c>
      <c r="J2" s="11" t="str">
        <f>名簿作成!F2</f>
        <v>あべ　　けんじょう</v>
      </c>
      <c r="K2" s="98">
        <f>名簿作成!L2</f>
        <v>37881</v>
      </c>
      <c r="M2" s="3" t="str">
        <f>IF(H2=0,"",IF(H2="①","高1",IF(H2="②","高2","高3")))</f>
        <v>高2</v>
      </c>
    </row>
    <row r="3" spans="1:13" ht="18" customHeight="1" x14ac:dyDescent="0.15">
      <c r="A3" s="15"/>
      <c r="B3" s="1"/>
      <c r="C3" s="77" t="str">
        <f>IF(A3="","",COUNTIF($A$2:A3,"○"))</f>
        <v/>
      </c>
      <c r="D3" s="77">
        <f>IF(F3="","",COUNTIF($F$2:F3,F3))</f>
        <v>2</v>
      </c>
      <c r="E3" s="81" t="str">
        <f t="shared" ref="E3:E11" si="0">IF(F3="","",F3&amp;D3)</f>
        <v>津田学園高等学校2</v>
      </c>
      <c r="F3" s="4" t="str">
        <f>名簿作成!B3</f>
        <v>津田学園高等学校</v>
      </c>
      <c r="G3" s="60" t="str">
        <f>名簿作成!C3</f>
        <v>男</v>
      </c>
      <c r="H3" s="60" t="str">
        <f>名簿作成!D3</f>
        <v>②</v>
      </c>
      <c r="I3" s="4" t="str">
        <f>名簿作成!E3</f>
        <v>児玉　悠悟</v>
      </c>
      <c r="J3" s="4" t="str">
        <f>名簿作成!F3</f>
        <v>こだま　ゆうご</v>
      </c>
      <c r="K3" s="99">
        <f>名簿作成!L3</f>
        <v>37965</v>
      </c>
      <c r="M3" s="3" t="str">
        <f t="shared" ref="M3:M66" si="1">IF(H3=0,"",IF(H3="①","高1",IF(H3="②","高2","高3")))</f>
        <v>高2</v>
      </c>
    </row>
    <row r="4" spans="1:13" ht="18" customHeight="1" x14ac:dyDescent="0.15">
      <c r="A4" s="15"/>
      <c r="B4" s="1"/>
      <c r="C4" s="77" t="str">
        <f>IF(A4="","",COUNTIF($A$2:A4,"○"))</f>
        <v/>
      </c>
      <c r="D4" s="77">
        <f>IF(F4="","",COUNTIF($F$2:F4,F4))</f>
        <v>3</v>
      </c>
      <c r="E4" s="81" t="str">
        <f t="shared" si="0"/>
        <v>津田学園高等学校3</v>
      </c>
      <c r="F4" s="4" t="str">
        <f>名簿作成!B4</f>
        <v>津田学園高等学校</v>
      </c>
      <c r="G4" s="49" t="str">
        <f>名簿作成!C4</f>
        <v>女</v>
      </c>
      <c r="H4" s="49" t="str">
        <f>名簿作成!D4</f>
        <v>③</v>
      </c>
      <c r="I4" s="4" t="str">
        <f>名簿作成!E4</f>
        <v>仲野　綺良々</v>
      </c>
      <c r="J4" s="4" t="str">
        <f>名簿作成!F4</f>
        <v>なかの　きらら</v>
      </c>
      <c r="K4" s="99">
        <f>名簿作成!L4</f>
        <v>37647</v>
      </c>
      <c r="M4" s="3" t="str">
        <f t="shared" si="1"/>
        <v>高3</v>
      </c>
    </row>
    <row r="5" spans="1:13" ht="18" customHeight="1" x14ac:dyDescent="0.15">
      <c r="A5" s="15"/>
      <c r="B5" s="1"/>
      <c r="C5" s="77" t="str">
        <f>IF(A5="","",COUNTIF($A$2:A5,"○"))</f>
        <v/>
      </c>
      <c r="D5" s="77">
        <f>IF(F5="","",COUNTIF($F$2:F5,F5))</f>
        <v>4</v>
      </c>
      <c r="E5" s="81" t="str">
        <f t="shared" si="0"/>
        <v>津田学園高等学校4</v>
      </c>
      <c r="F5" s="4" t="str">
        <f>名簿作成!B5</f>
        <v>津田学園高等学校</v>
      </c>
      <c r="G5" s="49" t="str">
        <f>名簿作成!C5</f>
        <v>女</v>
      </c>
      <c r="H5" s="49" t="str">
        <f>名簿作成!D5</f>
        <v>②</v>
      </c>
      <c r="I5" s="4" t="str">
        <f>名簿作成!E5</f>
        <v>池ヶ谷　瑠菜</v>
      </c>
      <c r="J5" s="4" t="str">
        <f>名簿作成!F5</f>
        <v>いけがや　るな</v>
      </c>
      <c r="K5" s="99">
        <f>名簿作成!L5</f>
        <v>37828</v>
      </c>
      <c r="M5" s="3" t="str">
        <f t="shared" si="1"/>
        <v>高2</v>
      </c>
    </row>
    <row r="6" spans="1:13" ht="18" customHeight="1" x14ac:dyDescent="0.15">
      <c r="A6" s="15"/>
      <c r="B6" s="1"/>
      <c r="C6" s="77" t="str">
        <f>IF(A6="","",COUNTIF($A$2:A6,"○"))</f>
        <v/>
      </c>
      <c r="D6" s="77">
        <f>IF(F6="","",COUNTIF($F$2:F6,F6))</f>
        <v>5</v>
      </c>
      <c r="E6" s="81" t="str">
        <f t="shared" si="0"/>
        <v>津田学園高等学校5</v>
      </c>
      <c r="F6" s="4" t="str">
        <f>名簿作成!B6</f>
        <v>津田学園高等学校</v>
      </c>
      <c r="G6" s="49" t="str">
        <f>名簿作成!C6</f>
        <v>女</v>
      </c>
      <c r="H6" s="49" t="str">
        <f>名簿作成!D6</f>
        <v>②</v>
      </c>
      <c r="I6" s="4" t="str">
        <f>名簿作成!E6</f>
        <v>打田　妃菜</v>
      </c>
      <c r="J6" s="4" t="str">
        <f>名簿作成!F6</f>
        <v>うちだ　ひな</v>
      </c>
      <c r="K6" s="99">
        <f>名簿作成!L6</f>
        <v>37867</v>
      </c>
      <c r="M6" s="3" t="str">
        <f t="shared" si="1"/>
        <v>高2</v>
      </c>
    </row>
    <row r="7" spans="1:13" ht="18" customHeight="1" x14ac:dyDescent="0.15">
      <c r="A7" s="15"/>
      <c r="B7" s="1"/>
      <c r="C7" s="77" t="str">
        <f>IF(A7="","",COUNTIF($A$2:A7,"○"))</f>
        <v/>
      </c>
      <c r="D7" s="77">
        <f>IF(F7="","",COUNTIF($F$2:F7,F7))</f>
        <v>6</v>
      </c>
      <c r="E7" s="81" t="str">
        <f t="shared" si="0"/>
        <v>津田学園高等学校6</v>
      </c>
      <c r="F7" s="4" t="str">
        <f>名簿作成!B7</f>
        <v>津田学園高等学校</v>
      </c>
      <c r="G7" s="49" t="str">
        <f>名簿作成!C7</f>
        <v>女</v>
      </c>
      <c r="H7" s="49" t="str">
        <f>名簿作成!D7</f>
        <v>②</v>
      </c>
      <c r="I7" s="4" t="str">
        <f>名簿作成!E7</f>
        <v>浜辺　華鈴</v>
      </c>
      <c r="J7" s="4" t="str">
        <f>名簿作成!F7</f>
        <v>はまべ　かりん</v>
      </c>
      <c r="K7" s="99">
        <f>名簿作成!L7</f>
        <v>37897</v>
      </c>
      <c r="M7" s="3" t="str">
        <f t="shared" si="1"/>
        <v>高2</v>
      </c>
    </row>
    <row r="8" spans="1:13" ht="18" customHeight="1" x14ac:dyDescent="0.15">
      <c r="A8" s="15"/>
      <c r="B8" s="1"/>
      <c r="C8" s="77" t="str">
        <f>IF(A8="","",COUNTIF($A$2:A8,"○"))</f>
        <v/>
      </c>
      <c r="D8" s="77">
        <f>IF(F8="","",COUNTIF($F$2:F8,F8))</f>
        <v>7</v>
      </c>
      <c r="E8" s="81" t="str">
        <f t="shared" si="0"/>
        <v>津田学園高等学校7</v>
      </c>
      <c r="F8" s="4" t="str">
        <f>名簿作成!B8</f>
        <v>津田学園高等学校</v>
      </c>
      <c r="G8" s="49" t="str">
        <f>名簿作成!C8</f>
        <v>女</v>
      </c>
      <c r="H8" s="49" t="str">
        <f>名簿作成!D8</f>
        <v>①</v>
      </c>
      <c r="I8" s="4" t="str">
        <f>名簿作成!E8</f>
        <v>稲葉　千乃</v>
      </c>
      <c r="J8" s="4" t="str">
        <f>名簿作成!F8</f>
        <v>いなば　ちの</v>
      </c>
      <c r="K8" s="99">
        <f>名簿作成!L8</f>
        <v>38304</v>
      </c>
      <c r="M8" s="3" t="str">
        <f t="shared" si="1"/>
        <v>高1</v>
      </c>
    </row>
    <row r="9" spans="1:13" ht="18" customHeight="1" x14ac:dyDescent="0.15">
      <c r="A9" s="15"/>
      <c r="B9" s="1"/>
      <c r="C9" s="77" t="str">
        <f>IF(A9="","",COUNTIF($A$2:A9,"○"))</f>
        <v/>
      </c>
      <c r="D9" s="77">
        <f>IF(F9="","",COUNTIF($F$2:F9,F9))</f>
        <v>8</v>
      </c>
      <c r="E9" s="81" t="str">
        <f t="shared" si="0"/>
        <v>津田学園高等学校8</v>
      </c>
      <c r="F9" s="4" t="str">
        <f>名簿作成!B9</f>
        <v>津田学園高等学校</v>
      </c>
      <c r="G9" s="49" t="str">
        <f>名簿作成!C9</f>
        <v>女</v>
      </c>
      <c r="H9" s="49" t="str">
        <f>名簿作成!D9</f>
        <v>①</v>
      </c>
      <c r="I9" s="4" t="str">
        <f>名簿作成!E9</f>
        <v>卯月　愛湖</v>
      </c>
      <c r="J9" s="4" t="str">
        <f>名簿作成!F9</f>
        <v>うずき　あこ</v>
      </c>
      <c r="K9" s="99">
        <f>名簿作成!L9</f>
        <v>38382</v>
      </c>
      <c r="M9" s="3" t="str">
        <f t="shared" si="1"/>
        <v>高1</v>
      </c>
    </row>
    <row r="10" spans="1:13" ht="18" customHeight="1" x14ac:dyDescent="0.15">
      <c r="A10" s="15"/>
      <c r="B10" s="1"/>
      <c r="C10" s="77" t="str">
        <f>IF(A10="","",COUNTIF($A$2:A10,"○"))</f>
        <v/>
      </c>
      <c r="D10" s="77">
        <f>IF(F10="","",COUNTIF($F$2:F10,F10))</f>
        <v>9</v>
      </c>
      <c r="E10" s="81" t="str">
        <f t="shared" si="0"/>
        <v>津田学園高等学校9</v>
      </c>
      <c r="F10" s="4" t="str">
        <f>名簿作成!B10</f>
        <v>津田学園高等学校</v>
      </c>
      <c r="G10" s="49" t="str">
        <f>名簿作成!C10</f>
        <v>女</v>
      </c>
      <c r="H10" s="49" t="str">
        <f>名簿作成!D10</f>
        <v>①</v>
      </c>
      <c r="I10" s="4" t="str">
        <f>名簿作成!E10</f>
        <v>山本　瑠奈</v>
      </c>
      <c r="J10" s="4" t="str">
        <f>名簿作成!F10</f>
        <v>やまもと　るな</v>
      </c>
      <c r="K10" s="99">
        <f>名簿作成!L10</f>
        <v>38402</v>
      </c>
      <c r="M10" s="3" t="str">
        <f t="shared" si="1"/>
        <v>高1</v>
      </c>
    </row>
    <row r="11" spans="1:13" ht="18" customHeight="1" x14ac:dyDescent="0.15">
      <c r="A11" s="15"/>
      <c r="B11" s="1"/>
      <c r="C11" s="77" t="str">
        <f>IF(A11="","",COUNTIF($A$2:A11,"○"))</f>
        <v/>
      </c>
      <c r="D11" s="77">
        <f>IF(F11="","",COUNTIF($F$2:F11,F11))</f>
        <v>1</v>
      </c>
      <c r="E11" s="81" t="str">
        <f t="shared" si="0"/>
        <v>青山高等学校1</v>
      </c>
      <c r="F11" s="4" t="str">
        <f>名簿作成!B11</f>
        <v>青山高等学校</v>
      </c>
      <c r="G11" s="49" t="str">
        <f>名簿作成!C11</f>
        <v>男</v>
      </c>
      <c r="H11" s="49" t="str">
        <f>名簿作成!D11</f>
        <v>②</v>
      </c>
      <c r="I11" s="4" t="str">
        <f>名簿作成!E11</f>
        <v>斉藤　翼</v>
      </c>
      <c r="J11" s="4" t="str">
        <f>名簿作成!F11</f>
        <v>さいととう　つばさ</v>
      </c>
      <c r="K11" s="99">
        <f>名簿作成!L11</f>
        <v>38034</v>
      </c>
      <c r="M11" s="3" t="str">
        <f t="shared" si="1"/>
        <v>高2</v>
      </c>
    </row>
    <row r="12" spans="1:13" ht="18" customHeight="1" x14ac:dyDescent="0.15">
      <c r="A12" s="75"/>
      <c r="B12" s="13"/>
      <c r="C12" s="78" t="str">
        <f>IF(A12="","",COUNTIF($A$2:A12,"○"))</f>
        <v/>
      </c>
      <c r="D12" s="78">
        <f>IF(F12="","",COUNTIF($F$2:F12,F12))</f>
        <v>2</v>
      </c>
      <c r="E12" s="82" t="str">
        <f t="shared" ref="E12:E21" si="2">IF(F12="","",F12&amp;D12)</f>
        <v>青山高等学校2</v>
      </c>
      <c r="F12" s="12" t="str">
        <f>名簿作成!B12</f>
        <v>青山高等学校</v>
      </c>
      <c r="G12" s="13" t="str">
        <f>名簿作成!C12</f>
        <v>男</v>
      </c>
      <c r="H12" s="13" t="str">
        <f>名簿作成!D12</f>
        <v>②</v>
      </c>
      <c r="I12" s="12" t="str">
        <f>名簿作成!E12</f>
        <v>鷲野　貴裕</v>
      </c>
      <c r="J12" s="12" t="str">
        <f>名簿作成!F12</f>
        <v>わしの　たかひろ</v>
      </c>
      <c r="K12" s="100">
        <f>名簿作成!L12</f>
        <v>37939</v>
      </c>
      <c r="M12" s="3" t="str">
        <f t="shared" si="1"/>
        <v>高2</v>
      </c>
    </row>
    <row r="13" spans="1:13" ht="18" customHeight="1" x14ac:dyDescent="0.15">
      <c r="A13" s="75"/>
      <c r="B13" s="13"/>
      <c r="C13" s="78" t="str">
        <f>IF(A13="","",COUNTIF($A$2:A13,"○"))</f>
        <v/>
      </c>
      <c r="D13" s="78">
        <f>IF(F13="","",COUNTIF($F$2:F13,F13))</f>
        <v>3</v>
      </c>
      <c r="E13" s="82" t="str">
        <f t="shared" si="2"/>
        <v>青山高等学校3</v>
      </c>
      <c r="F13" s="12" t="str">
        <f>名簿作成!B13</f>
        <v>青山高等学校</v>
      </c>
      <c r="G13" s="13" t="str">
        <f>名簿作成!C13</f>
        <v>男</v>
      </c>
      <c r="H13" s="13" t="str">
        <f>名簿作成!D13</f>
        <v>①</v>
      </c>
      <c r="I13" s="12" t="str">
        <f>名簿作成!E13</f>
        <v>今岡　千治</v>
      </c>
      <c r="J13" s="12" t="str">
        <f>名簿作成!F13</f>
        <v>いまおか　せんじ</v>
      </c>
      <c r="K13" s="100">
        <f>名簿作成!L13</f>
        <v>38143</v>
      </c>
      <c r="M13" s="3" t="str">
        <f t="shared" si="1"/>
        <v>高1</v>
      </c>
    </row>
    <row r="14" spans="1:13" ht="18" customHeight="1" x14ac:dyDescent="0.15">
      <c r="A14" s="75"/>
      <c r="B14" s="13"/>
      <c r="C14" s="78" t="str">
        <f>IF(A14="","",COUNTIF($A$2:A14,"○"))</f>
        <v/>
      </c>
      <c r="D14" s="78">
        <f>IF(F14="","",COUNTIF($F$2:F14,F14))</f>
        <v>4</v>
      </c>
      <c r="E14" s="82" t="str">
        <f t="shared" ref="E14" si="3">IF(F14="","",F14&amp;D14)</f>
        <v>青山高等学校4</v>
      </c>
      <c r="F14" s="12" t="str">
        <f>名簿作成!B14</f>
        <v>青山高等学校</v>
      </c>
      <c r="G14" s="13" t="str">
        <f>名簿作成!C14</f>
        <v>男</v>
      </c>
      <c r="H14" s="13" t="str">
        <f>名簿作成!D14</f>
        <v>①</v>
      </c>
      <c r="I14" s="12" t="str">
        <f>名簿作成!E14</f>
        <v>樋江井　琉翔</v>
      </c>
      <c r="J14" s="12" t="str">
        <f>名簿作成!F14</f>
        <v>ひえい　るしあ</v>
      </c>
      <c r="K14" s="100">
        <f>名簿作成!L14</f>
        <v>38174</v>
      </c>
      <c r="M14" s="3" t="str">
        <f t="shared" si="1"/>
        <v>高1</v>
      </c>
    </row>
    <row r="15" spans="1:13" ht="18" customHeight="1" x14ac:dyDescent="0.15">
      <c r="A15" s="75"/>
      <c r="B15" s="13"/>
      <c r="C15" s="78" t="str">
        <f>IF(A15="","",COUNTIF($A$2:A15,"○"))</f>
        <v/>
      </c>
      <c r="D15" s="78">
        <f>IF(F15="","",COUNTIF($F$2:F15,F15))</f>
        <v>1</v>
      </c>
      <c r="E15" s="82" t="str">
        <f t="shared" si="2"/>
        <v>三重高等学校1</v>
      </c>
      <c r="F15" s="12" t="str">
        <f>名簿作成!B15</f>
        <v>三重高等学校</v>
      </c>
      <c r="G15" s="13" t="str">
        <f>名簿作成!C15</f>
        <v>男</v>
      </c>
      <c r="H15" s="13" t="str">
        <f>名簿作成!D15</f>
        <v>③</v>
      </c>
      <c r="I15" s="12" t="str">
        <f>名簿作成!E15</f>
        <v>下地　翔輝</v>
      </c>
      <c r="J15" s="12" t="str">
        <f>名簿作成!F15</f>
        <v>しもじ　しょうき</v>
      </c>
      <c r="K15" s="100">
        <f>名簿作成!L15</f>
        <v>37550</v>
      </c>
      <c r="M15" s="3" t="str">
        <f t="shared" si="1"/>
        <v>高3</v>
      </c>
    </row>
    <row r="16" spans="1:13" ht="18" customHeight="1" x14ac:dyDescent="0.15">
      <c r="A16" s="75"/>
      <c r="B16" s="13"/>
      <c r="C16" s="78" t="str">
        <f>IF(A16="","",COUNTIF($A$2:A16,"○"))</f>
        <v/>
      </c>
      <c r="D16" s="78">
        <f>IF(F16="","",COUNTIF($F$2:F16,F16))</f>
        <v>2</v>
      </c>
      <c r="E16" s="82" t="str">
        <f t="shared" si="2"/>
        <v>三重高等学校2</v>
      </c>
      <c r="F16" s="12" t="str">
        <f>名簿作成!B16</f>
        <v>三重高等学校</v>
      </c>
      <c r="G16" s="13" t="str">
        <f>名簿作成!C16</f>
        <v>男</v>
      </c>
      <c r="H16" s="13" t="str">
        <f>名簿作成!D16</f>
        <v>③</v>
      </c>
      <c r="I16" s="12" t="str">
        <f>名簿作成!E16</f>
        <v>西山　光</v>
      </c>
      <c r="J16" s="12" t="str">
        <f>名簿作成!F16</f>
        <v>にしやま　ひかる</v>
      </c>
      <c r="K16" s="100">
        <f>名簿作成!L16</f>
        <v>37656</v>
      </c>
      <c r="M16" s="3" t="str">
        <f t="shared" si="1"/>
        <v>高3</v>
      </c>
    </row>
    <row r="17" spans="1:13" ht="18" customHeight="1" x14ac:dyDescent="0.15">
      <c r="A17" s="75"/>
      <c r="B17" s="13"/>
      <c r="C17" s="78" t="str">
        <f>IF(A17="","",COUNTIF($A$2:A17,"○"))</f>
        <v/>
      </c>
      <c r="D17" s="78">
        <f>IF(F17="","",COUNTIF($F$2:F17,F17))</f>
        <v>3</v>
      </c>
      <c r="E17" s="82" t="str">
        <f t="shared" si="2"/>
        <v>三重高等学校3</v>
      </c>
      <c r="F17" s="12" t="str">
        <f>名簿作成!B17</f>
        <v>三重高等学校</v>
      </c>
      <c r="G17" s="13" t="str">
        <f>名簿作成!C17</f>
        <v>男</v>
      </c>
      <c r="H17" s="13" t="str">
        <f>名簿作成!D17</f>
        <v>②</v>
      </c>
      <c r="I17" s="12" t="str">
        <f>名簿作成!E17</f>
        <v>澤田　流我</v>
      </c>
      <c r="J17" s="12" t="str">
        <f>名簿作成!F17</f>
        <v>さわだ　りゅうが</v>
      </c>
      <c r="K17" s="100">
        <f>名簿作成!L17</f>
        <v>37731</v>
      </c>
      <c r="M17" s="3" t="str">
        <f t="shared" si="1"/>
        <v>高2</v>
      </c>
    </row>
    <row r="18" spans="1:13" ht="18" customHeight="1" x14ac:dyDescent="0.15">
      <c r="A18" s="75"/>
      <c r="B18" s="13"/>
      <c r="C18" s="78" t="str">
        <f>IF(A18="","",COUNTIF($A$2:A18,"○"))</f>
        <v/>
      </c>
      <c r="D18" s="78">
        <f>IF(F18="","",COUNTIF($F$2:F18,F18))</f>
        <v>4</v>
      </c>
      <c r="E18" s="82" t="str">
        <f t="shared" si="2"/>
        <v>三重高等学校4</v>
      </c>
      <c r="F18" s="12" t="str">
        <f>名簿作成!B18</f>
        <v>三重高等学校</v>
      </c>
      <c r="G18" s="13" t="str">
        <f>名簿作成!C18</f>
        <v>男</v>
      </c>
      <c r="H18" s="13" t="str">
        <f>名簿作成!D18</f>
        <v>②</v>
      </c>
      <c r="I18" s="12" t="str">
        <f>名簿作成!E18</f>
        <v>末良　鳳也</v>
      </c>
      <c r="J18" s="12" t="str">
        <f>名簿作成!F18</f>
        <v>すえよし　ほうや</v>
      </c>
      <c r="K18" s="100">
        <f>名簿作成!L18</f>
        <v>37921</v>
      </c>
      <c r="M18" s="3" t="str">
        <f t="shared" si="1"/>
        <v>高2</v>
      </c>
    </row>
    <row r="19" spans="1:13" ht="18" customHeight="1" x14ac:dyDescent="0.15">
      <c r="A19" s="75"/>
      <c r="B19" s="13"/>
      <c r="C19" s="78" t="str">
        <f>IF(A19="","",COUNTIF($A$2:A19,"○"))</f>
        <v/>
      </c>
      <c r="D19" s="78">
        <f>IF(F19="","",COUNTIF($F$2:F19,F19))</f>
        <v>5</v>
      </c>
      <c r="E19" s="82" t="str">
        <f t="shared" si="2"/>
        <v>三重高等学校5</v>
      </c>
      <c r="F19" s="12" t="str">
        <f>名簿作成!B19</f>
        <v>三重高等学校</v>
      </c>
      <c r="G19" s="13" t="str">
        <f>名簿作成!C19</f>
        <v>男</v>
      </c>
      <c r="H19" s="13" t="str">
        <f>名簿作成!D19</f>
        <v>①</v>
      </c>
      <c r="I19" s="12" t="str">
        <f>名簿作成!E19</f>
        <v>川原　朔太郎</v>
      </c>
      <c r="J19" s="12" t="str">
        <f>名簿作成!F19</f>
        <v>かわはら　さくたろう</v>
      </c>
      <c r="K19" s="100">
        <f>名簿作成!L19</f>
        <v>38359</v>
      </c>
      <c r="M19" s="3" t="str">
        <f t="shared" si="1"/>
        <v>高1</v>
      </c>
    </row>
    <row r="20" spans="1:13" ht="18" customHeight="1" x14ac:dyDescent="0.15">
      <c r="A20" s="75"/>
      <c r="B20" s="13"/>
      <c r="C20" s="78" t="str">
        <f>IF(A20="","",COUNTIF($A$2:A20,"○"))</f>
        <v/>
      </c>
      <c r="D20" s="78">
        <f>IF(F20="","",COUNTIF($F$2:F20,F20))</f>
        <v>6</v>
      </c>
      <c r="E20" s="82" t="str">
        <f t="shared" si="2"/>
        <v>三重高等学校6</v>
      </c>
      <c r="F20" s="12" t="str">
        <f>名簿作成!B20</f>
        <v>三重高等学校</v>
      </c>
      <c r="G20" s="13" t="str">
        <f>名簿作成!C20</f>
        <v>男</v>
      </c>
      <c r="H20" s="13" t="str">
        <f>名簿作成!D20</f>
        <v>①</v>
      </c>
      <c r="I20" s="12" t="str">
        <f>名簿作成!E20</f>
        <v>新見　英留瑞</v>
      </c>
      <c r="J20" s="12" t="str">
        <f>名簿作成!F20</f>
        <v>しんみ　えるす</v>
      </c>
      <c r="K20" s="100">
        <f>名簿作成!L20</f>
        <v>38168</v>
      </c>
      <c r="M20" s="3" t="str">
        <f t="shared" si="1"/>
        <v>高1</v>
      </c>
    </row>
    <row r="21" spans="1:13" ht="18" customHeight="1" thickBot="1" x14ac:dyDescent="0.2">
      <c r="A21" s="16"/>
      <c r="B21" s="13"/>
      <c r="C21" s="78" t="str">
        <f>IF(A21="","",COUNTIF($A$2:A21,"○"))</f>
        <v/>
      </c>
      <c r="D21" s="78">
        <f>IF(F21="","",COUNTIF($F$2:F21,F21))</f>
        <v>7</v>
      </c>
      <c r="E21" s="82" t="str">
        <f t="shared" si="2"/>
        <v>三重高等学校7</v>
      </c>
      <c r="F21" s="12" t="str">
        <f>名簿作成!B21</f>
        <v>三重高等学校</v>
      </c>
      <c r="G21" s="13" t="str">
        <f>名簿作成!C21</f>
        <v>女</v>
      </c>
      <c r="H21" s="13" t="str">
        <f>名簿作成!D21</f>
        <v>③</v>
      </c>
      <c r="I21" s="12" t="str">
        <f>名簿作成!E21</f>
        <v>長田　莉子</v>
      </c>
      <c r="J21" s="12" t="str">
        <f>名簿作成!F21</f>
        <v>ながた　りこ</v>
      </c>
      <c r="K21" s="100">
        <f>名簿作成!L21</f>
        <v>37550</v>
      </c>
      <c r="M21" s="3" t="str">
        <f t="shared" si="1"/>
        <v>高3</v>
      </c>
    </row>
    <row r="22" spans="1:13" ht="18" customHeight="1" x14ac:dyDescent="0.15">
      <c r="A22" s="14"/>
      <c r="B22" s="2"/>
      <c r="C22" s="76" t="str">
        <f>IF(A22="","",COUNTIF($A$2:A22,"○"))</f>
        <v/>
      </c>
      <c r="D22" s="76">
        <f>IF(F22="","",COUNTIF($F$2:F22,F22))</f>
        <v>1</v>
      </c>
      <c r="E22" s="80" t="str">
        <f>IF(F22="","",F22&amp;D22)</f>
        <v>桜丘高等学校1</v>
      </c>
      <c r="F22" s="11" t="str">
        <f>名簿作成!B22</f>
        <v>桜丘高等学校</v>
      </c>
      <c r="G22" s="2" t="str">
        <f>名簿作成!C22</f>
        <v>男</v>
      </c>
      <c r="H22" s="2" t="str">
        <f>名簿作成!D22</f>
        <v>①</v>
      </c>
      <c r="I22" s="11" t="str">
        <f>名簿作成!E22</f>
        <v>金澤　宏高</v>
      </c>
      <c r="J22" s="11" t="str">
        <f>名簿作成!F22</f>
        <v>かなざわ　ひろたか</v>
      </c>
      <c r="K22" s="98">
        <f>名簿作成!L22</f>
        <v>38162</v>
      </c>
      <c r="M22" s="3" t="str">
        <f t="shared" si="1"/>
        <v>高1</v>
      </c>
    </row>
    <row r="23" spans="1:13" ht="18" customHeight="1" x14ac:dyDescent="0.15">
      <c r="A23" s="15"/>
      <c r="B23" s="60"/>
      <c r="C23" s="77" t="str">
        <f>IF(A23="","",COUNTIF($A$2:A23,"○"))</f>
        <v/>
      </c>
      <c r="D23" s="77">
        <f>IF(F23="","",COUNTIF($F$2:F23,F23))</f>
        <v>2</v>
      </c>
      <c r="E23" s="81" t="str">
        <f t="shared" ref="E23:E41" si="4">IF(F23="","",F23&amp;D23)</f>
        <v>桜丘高等学校2</v>
      </c>
      <c r="F23" s="4" t="str">
        <f>名簿作成!B23</f>
        <v>桜丘高等学校</v>
      </c>
      <c r="G23" s="60" t="str">
        <f>名簿作成!C23</f>
        <v>男</v>
      </c>
      <c r="H23" s="60" t="str">
        <f>名簿作成!D23</f>
        <v>①</v>
      </c>
      <c r="I23" s="4" t="str">
        <f>名簿作成!E23</f>
        <v>神原　龍丞</v>
      </c>
      <c r="J23" s="4" t="str">
        <f>名簿作成!F23</f>
        <v>かんばら　りゅうすけ</v>
      </c>
      <c r="K23" s="99">
        <f>名簿作成!L23</f>
        <v>38100</v>
      </c>
      <c r="M23" s="3" t="str">
        <f t="shared" si="1"/>
        <v>高1</v>
      </c>
    </row>
    <row r="24" spans="1:13" ht="18" customHeight="1" x14ac:dyDescent="0.15">
      <c r="A24" s="15"/>
      <c r="B24" s="60"/>
      <c r="C24" s="77" t="str">
        <f>IF(A24="","",COUNTIF($A$2:A24,"○"))</f>
        <v/>
      </c>
      <c r="D24" s="77">
        <f>IF(F24="","",COUNTIF($F$2:F24,F24))</f>
        <v>3</v>
      </c>
      <c r="E24" s="81" t="str">
        <f t="shared" si="4"/>
        <v>桜丘高等学校3</v>
      </c>
      <c r="F24" s="4" t="str">
        <f>名簿作成!B24</f>
        <v>桜丘高等学校</v>
      </c>
      <c r="G24" s="60" t="str">
        <f>名簿作成!C24</f>
        <v>男</v>
      </c>
      <c r="H24" s="60" t="str">
        <f>名簿作成!D24</f>
        <v>①</v>
      </c>
      <c r="I24" s="4" t="str">
        <f>名簿作成!E24</f>
        <v>高橋　駿輝</v>
      </c>
      <c r="J24" s="4" t="str">
        <f>名簿作成!F24</f>
        <v>たかはし　しゅんき</v>
      </c>
      <c r="K24" s="99">
        <f>名簿作成!L24</f>
        <v>38250</v>
      </c>
      <c r="M24" s="3" t="str">
        <f t="shared" si="1"/>
        <v>高1</v>
      </c>
    </row>
    <row r="25" spans="1:13" ht="18" customHeight="1" x14ac:dyDescent="0.15">
      <c r="A25" s="15"/>
      <c r="B25" s="60"/>
      <c r="C25" s="77" t="str">
        <f>IF(A25="","",COUNTIF($A$2:A25,"○"))</f>
        <v/>
      </c>
      <c r="D25" s="77">
        <f>IF(F25="","",COUNTIF($F$2:F25,F25))</f>
        <v>1</v>
      </c>
      <c r="E25" s="81" t="str">
        <f t="shared" si="4"/>
        <v>近畿大学工業高等専門学校1</v>
      </c>
      <c r="F25" s="4" t="str">
        <f>名簿作成!B25</f>
        <v>近畿大学工業高等専門学校</v>
      </c>
      <c r="G25" s="60" t="str">
        <f>名簿作成!C25</f>
        <v>男</v>
      </c>
      <c r="H25" s="60" t="str">
        <f>名簿作成!D25</f>
        <v>①</v>
      </c>
      <c r="I25" s="4" t="str">
        <f>名簿作成!E25</f>
        <v>今西　睦</v>
      </c>
      <c r="J25" s="4" t="str">
        <f>名簿作成!F25</f>
        <v>いまにし　むつみ</v>
      </c>
      <c r="K25" s="99">
        <f>名簿作成!L25</f>
        <v>38190</v>
      </c>
      <c r="M25" s="3" t="str">
        <f t="shared" si="1"/>
        <v>高1</v>
      </c>
    </row>
    <row r="26" spans="1:13" ht="18" customHeight="1" x14ac:dyDescent="0.15">
      <c r="A26" s="15"/>
      <c r="B26" s="60"/>
      <c r="C26" s="77" t="str">
        <f>IF(A26="","",COUNTIF($A$2:A26,"○"))</f>
        <v/>
      </c>
      <c r="D26" s="77">
        <f>IF(F26="","",COUNTIF($F$2:F26,F26))</f>
        <v>2</v>
      </c>
      <c r="E26" s="81" t="str">
        <f t="shared" si="4"/>
        <v>近畿大学工業高等専門学校2</v>
      </c>
      <c r="F26" s="4" t="str">
        <f>名簿作成!B26</f>
        <v>近畿大学工業高等専門学校</v>
      </c>
      <c r="G26" s="60" t="str">
        <f>名簿作成!C26</f>
        <v>男</v>
      </c>
      <c r="H26" s="60" t="str">
        <f>名簿作成!D26</f>
        <v>①</v>
      </c>
      <c r="I26" s="4" t="str">
        <f>名簿作成!E26</f>
        <v>梶川　陽向</v>
      </c>
      <c r="J26" s="4" t="str">
        <f>名簿作成!F26</f>
        <v>かじかわ　ひなた</v>
      </c>
      <c r="K26" s="99">
        <f>名簿作成!L26</f>
        <v>38256</v>
      </c>
      <c r="M26" s="3" t="str">
        <f t="shared" si="1"/>
        <v>高1</v>
      </c>
    </row>
    <row r="27" spans="1:13" ht="18" customHeight="1" x14ac:dyDescent="0.15">
      <c r="A27" s="15"/>
      <c r="B27" s="60"/>
      <c r="C27" s="77" t="str">
        <f>IF(A27="","",COUNTIF($A$2:A27,"○"))</f>
        <v/>
      </c>
      <c r="D27" s="77">
        <f>IF(F27="","",COUNTIF($F$2:F27,F27))</f>
        <v>3</v>
      </c>
      <c r="E27" s="81" t="str">
        <f t="shared" si="4"/>
        <v>近畿大学工業高等専門学校3</v>
      </c>
      <c r="F27" s="4" t="str">
        <f>名簿作成!B27</f>
        <v>近畿大学工業高等専門学校</v>
      </c>
      <c r="G27" s="60" t="str">
        <f>名簿作成!C27</f>
        <v>男</v>
      </c>
      <c r="H27" s="60" t="str">
        <f>名簿作成!D27</f>
        <v>①</v>
      </c>
      <c r="I27" s="4" t="str">
        <f>名簿作成!E27</f>
        <v>杉本　輝生</v>
      </c>
      <c r="J27" s="4" t="str">
        <f>名簿作成!F27</f>
        <v>すぎもと　こうき</v>
      </c>
      <c r="K27" s="99">
        <f>名簿作成!L27</f>
        <v>38433</v>
      </c>
      <c r="M27" s="3" t="str">
        <f t="shared" si="1"/>
        <v>高1</v>
      </c>
    </row>
    <row r="28" spans="1:13" ht="18" customHeight="1" x14ac:dyDescent="0.15">
      <c r="A28" s="15"/>
      <c r="B28" s="60"/>
      <c r="C28" s="77" t="str">
        <f>IF(A28="","",COUNTIF($A$2:A28,"○"))</f>
        <v/>
      </c>
      <c r="D28" s="77">
        <f>IF(F28="","",COUNTIF($F$2:F28,F28))</f>
        <v>4</v>
      </c>
      <c r="E28" s="81" t="str">
        <f t="shared" si="4"/>
        <v>近畿大学工業高等専門学校4</v>
      </c>
      <c r="F28" s="4" t="str">
        <f>名簿作成!B28</f>
        <v>近畿大学工業高等専門学校</v>
      </c>
      <c r="G28" s="60" t="str">
        <f>名簿作成!C28</f>
        <v>男</v>
      </c>
      <c r="H28" s="60" t="str">
        <f>名簿作成!D28</f>
        <v>①</v>
      </c>
      <c r="I28" s="4" t="str">
        <f>名簿作成!E28</f>
        <v>中尾　航成</v>
      </c>
      <c r="J28" s="4" t="str">
        <f>名簿作成!F28</f>
        <v>なかお　こうせい</v>
      </c>
      <c r="K28" s="99">
        <f>名簿作成!L28</f>
        <v>38199</v>
      </c>
      <c r="M28" s="3" t="str">
        <f t="shared" si="1"/>
        <v>高1</v>
      </c>
    </row>
    <row r="29" spans="1:13" ht="18" customHeight="1" x14ac:dyDescent="0.15">
      <c r="A29" s="15"/>
      <c r="B29" s="60"/>
      <c r="C29" s="77" t="str">
        <f>IF(A29="","",COUNTIF($A$2:A29,"○"))</f>
        <v/>
      </c>
      <c r="D29" s="77">
        <f>IF(F29="","",COUNTIF($F$2:F29,F29))</f>
        <v>1</v>
      </c>
      <c r="E29" s="81" t="str">
        <f t="shared" si="4"/>
        <v>三重県立伊賀白鳳高等学校1</v>
      </c>
      <c r="F29" s="4" t="str">
        <f>名簿作成!B29</f>
        <v>三重県立伊賀白鳳高等学校</v>
      </c>
      <c r="G29" s="60" t="str">
        <f>名簿作成!C29</f>
        <v>男</v>
      </c>
      <c r="H29" s="60" t="str">
        <f>名簿作成!D29</f>
        <v>③</v>
      </c>
      <c r="I29" s="4" t="str">
        <f>名簿作成!E29</f>
        <v>増田　太陽</v>
      </c>
      <c r="J29" s="4" t="str">
        <f>名簿作成!F29</f>
        <v>ますだ　たいよう</v>
      </c>
      <c r="K29" s="99">
        <f>名簿作成!L29</f>
        <v>37685</v>
      </c>
      <c r="M29" s="3" t="str">
        <f t="shared" si="1"/>
        <v>高3</v>
      </c>
    </row>
    <row r="30" spans="1:13" ht="18" customHeight="1" x14ac:dyDescent="0.15">
      <c r="A30" s="15"/>
      <c r="B30" s="60"/>
      <c r="C30" s="77" t="str">
        <f>IF(A30="","",COUNTIF($A$2:A30,"○"))</f>
        <v/>
      </c>
      <c r="D30" s="77">
        <f>IF(F30="","",COUNTIF($F$2:F30,F30))</f>
        <v>2</v>
      </c>
      <c r="E30" s="81" t="str">
        <f t="shared" si="4"/>
        <v>三重県立伊賀白鳳高等学校2</v>
      </c>
      <c r="F30" s="4" t="str">
        <f>名簿作成!B30</f>
        <v>三重県立伊賀白鳳高等学校</v>
      </c>
      <c r="G30" s="60" t="str">
        <f>名簿作成!C30</f>
        <v>男</v>
      </c>
      <c r="H30" s="60" t="str">
        <f>名簿作成!D30</f>
        <v>②</v>
      </c>
      <c r="I30" s="4" t="str">
        <f>名簿作成!E30</f>
        <v>薮根　侑士</v>
      </c>
      <c r="J30" s="4" t="str">
        <f>名簿作成!F30</f>
        <v>やぶね　ゆうし</v>
      </c>
      <c r="K30" s="99">
        <f>名簿作成!L30</f>
        <v>37902</v>
      </c>
      <c r="M30" s="3" t="str">
        <f t="shared" si="1"/>
        <v>高2</v>
      </c>
    </row>
    <row r="31" spans="1:13" ht="18" customHeight="1" x14ac:dyDescent="0.15">
      <c r="A31" s="15"/>
      <c r="B31" s="60"/>
      <c r="C31" s="77" t="str">
        <f>IF(A31="","",COUNTIF($A$2:A31,"○"))</f>
        <v/>
      </c>
      <c r="D31" s="77">
        <f>IF(F31="","",COUNTIF($F$2:F31,F31))</f>
        <v>3</v>
      </c>
      <c r="E31" s="81" t="str">
        <f t="shared" si="4"/>
        <v>三重県立伊賀白鳳高等学校3</v>
      </c>
      <c r="F31" s="4" t="str">
        <f>名簿作成!B31</f>
        <v>三重県立伊賀白鳳高等学校</v>
      </c>
      <c r="G31" s="60" t="str">
        <f>名簿作成!C31</f>
        <v>男</v>
      </c>
      <c r="H31" s="60" t="str">
        <f>名簿作成!D31</f>
        <v>①</v>
      </c>
      <c r="I31" s="4" t="str">
        <f>名簿作成!E31</f>
        <v>荻野　風真</v>
      </c>
      <c r="J31" s="4" t="str">
        <f>名簿作成!F31</f>
        <v>おぎの　ふうま</v>
      </c>
      <c r="K31" s="99">
        <f>名簿作成!L31</f>
        <v>38144</v>
      </c>
      <c r="M31" s="3" t="str">
        <f t="shared" si="1"/>
        <v>高1</v>
      </c>
    </row>
    <row r="32" spans="1:13" ht="18" customHeight="1" x14ac:dyDescent="0.15">
      <c r="A32" s="75"/>
      <c r="B32" s="13"/>
      <c r="C32" s="78" t="str">
        <f>IF(A32="","",COUNTIF($A$2:A32,"○"))</f>
        <v/>
      </c>
      <c r="D32" s="78">
        <f>IF(F32="","",COUNTIF($F$2:F32,F32))</f>
        <v>1</v>
      </c>
      <c r="E32" s="82" t="str">
        <f t="shared" si="4"/>
        <v>四日市メリノール学院高等学校1</v>
      </c>
      <c r="F32" s="12" t="str">
        <f>名簿作成!B32</f>
        <v>四日市メリノール学院高等学校</v>
      </c>
      <c r="G32" s="13" t="str">
        <f>名簿作成!C32</f>
        <v>男</v>
      </c>
      <c r="H32" s="13" t="str">
        <f>名簿作成!D32</f>
        <v>②</v>
      </c>
      <c r="I32" s="12" t="str">
        <f>名簿作成!E32</f>
        <v>石垣　敢大</v>
      </c>
      <c r="J32" s="12" t="str">
        <f>名簿作成!F32</f>
        <v>いしがき　かんた</v>
      </c>
      <c r="K32" s="100">
        <f>名簿作成!L32</f>
        <v>37783</v>
      </c>
      <c r="M32" s="3" t="str">
        <f t="shared" si="1"/>
        <v>高2</v>
      </c>
    </row>
    <row r="33" spans="1:13" ht="18" customHeight="1" x14ac:dyDescent="0.15">
      <c r="A33" s="75"/>
      <c r="B33" s="13"/>
      <c r="C33" s="78" t="str">
        <f>IF(A33="","",COUNTIF($A$2:A33,"○"))</f>
        <v/>
      </c>
      <c r="D33" s="78">
        <f>IF(F33="","",COUNTIF($F$2:F33,F33))</f>
        <v>2</v>
      </c>
      <c r="E33" s="82" t="str">
        <f t="shared" si="4"/>
        <v>四日市メリノール学院高等学校2</v>
      </c>
      <c r="F33" s="12" t="str">
        <f>名簿作成!B33</f>
        <v>四日市メリノール学院高等学校</v>
      </c>
      <c r="G33" s="13" t="str">
        <f>名簿作成!C33</f>
        <v>男</v>
      </c>
      <c r="H33" s="13" t="str">
        <f>名簿作成!D33</f>
        <v>①</v>
      </c>
      <c r="I33" s="12" t="str">
        <f>名簿作成!E33</f>
        <v>石垣　珠侑</v>
      </c>
      <c r="J33" s="12" t="str">
        <f>名簿作成!F33</f>
        <v>いしがき　しゅう</v>
      </c>
      <c r="K33" s="100">
        <f>名簿作成!L33</f>
        <v>38437</v>
      </c>
      <c r="M33" s="3" t="str">
        <f t="shared" si="1"/>
        <v>高1</v>
      </c>
    </row>
    <row r="34" spans="1:13" ht="18" customHeight="1" x14ac:dyDescent="0.15">
      <c r="A34" s="75"/>
      <c r="B34" s="13"/>
      <c r="C34" s="78" t="str">
        <f>IF(A34="","",COUNTIF($A$2:A34,"○"))</f>
        <v/>
      </c>
      <c r="D34" s="78">
        <f>IF(F34="","",COUNTIF($F$2:F34,F34))</f>
        <v>3</v>
      </c>
      <c r="E34" s="82" t="str">
        <f t="shared" si="4"/>
        <v>四日市メリノール学院高等学校3</v>
      </c>
      <c r="F34" s="12" t="str">
        <f>名簿作成!B34</f>
        <v>四日市メリノール学院高等学校</v>
      </c>
      <c r="G34" s="13" t="str">
        <f>名簿作成!C34</f>
        <v>男</v>
      </c>
      <c r="H34" s="13" t="str">
        <f>名簿作成!D34</f>
        <v>①</v>
      </c>
      <c r="I34" s="12" t="str">
        <f>名簿作成!E34</f>
        <v>森　虹陽</v>
      </c>
      <c r="J34" s="12" t="str">
        <f>名簿作成!F34</f>
        <v>もり　こうよう</v>
      </c>
      <c r="K34" s="100">
        <f>名簿作成!L34</f>
        <v>38305</v>
      </c>
      <c r="M34" s="3" t="str">
        <f t="shared" si="1"/>
        <v>高1</v>
      </c>
    </row>
    <row r="35" spans="1:13" ht="18" customHeight="1" x14ac:dyDescent="0.15">
      <c r="A35" s="75"/>
      <c r="B35" s="13"/>
      <c r="C35" s="78" t="str">
        <f>IF(A35="","",COUNTIF($A$2:A35,"○"))</f>
        <v/>
      </c>
      <c r="D35" s="78">
        <f>IF(F35="","",COUNTIF($F$2:F35,F35))</f>
        <v>4</v>
      </c>
      <c r="E35" s="82" t="str">
        <f t="shared" si="4"/>
        <v>四日市メリノール学院高等学校4</v>
      </c>
      <c r="F35" s="12" t="str">
        <f>名簿作成!B35</f>
        <v>四日市メリノール学院高等学校</v>
      </c>
      <c r="G35" s="13" t="str">
        <f>名簿作成!C35</f>
        <v>女</v>
      </c>
      <c r="H35" s="13" t="str">
        <f>名簿作成!D35</f>
        <v>②</v>
      </c>
      <c r="I35" s="12" t="str">
        <f>名簿作成!E35</f>
        <v>別所　あにか</v>
      </c>
      <c r="J35" s="12" t="str">
        <f>名簿作成!F35</f>
        <v>べっしょ　あにか</v>
      </c>
      <c r="K35" s="100">
        <f>名簿作成!L35</f>
        <v>37753</v>
      </c>
      <c r="M35" s="3" t="str">
        <f t="shared" si="1"/>
        <v>高2</v>
      </c>
    </row>
    <row r="36" spans="1:13" ht="18" customHeight="1" x14ac:dyDescent="0.15">
      <c r="A36" s="75"/>
      <c r="B36" s="13"/>
      <c r="C36" s="78" t="str">
        <f>IF(A36="","",COUNTIF($A$2:A36,"○"))</f>
        <v/>
      </c>
      <c r="D36" s="78">
        <f>IF(F36="","",COUNTIF($F$2:F36,F36))</f>
        <v>5</v>
      </c>
      <c r="E36" s="82" t="str">
        <f t="shared" si="4"/>
        <v>四日市メリノール学院高等学校5</v>
      </c>
      <c r="F36" s="12" t="str">
        <f>名簿作成!B36</f>
        <v>四日市メリノール学院高等学校</v>
      </c>
      <c r="G36" s="13" t="str">
        <f>名簿作成!C36</f>
        <v>女</v>
      </c>
      <c r="H36" s="13" t="str">
        <f>名簿作成!D36</f>
        <v>②</v>
      </c>
      <c r="I36" s="12" t="str">
        <f>名簿作成!E36</f>
        <v>吉川　美優</v>
      </c>
      <c r="J36" s="12" t="str">
        <f>名簿作成!F36</f>
        <v>よしかわ　みゆ</v>
      </c>
      <c r="K36" s="100">
        <f>名簿作成!L36</f>
        <v>37806</v>
      </c>
      <c r="M36" s="3" t="str">
        <f t="shared" si="1"/>
        <v>高2</v>
      </c>
    </row>
    <row r="37" spans="1:13" ht="18" customHeight="1" x14ac:dyDescent="0.15">
      <c r="A37" s="75"/>
      <c r="B37" s="13"/>
      <c r="C37" s="78" t="str">
        <f>IF(A37="","",COUNTIF($A$2:A37,"○"))</f>
        <v/>
      </c>
      <c r="D37" s="78">
        <f>IF(F37="","",COUNTIF($F$2:F37,F37))</f>
        <v>6</v>
      </c>
      <c r="E37" s="82" t="str">
        <f t="shared" si="4"/>
        <v>四日市メリノール学院高等学校6</v>
      </c>
      <c r="F37" s="12" t="str">
        <f>名簿作成!B37</f>
        <v>四日市メリノール学院高等学校</v>
      </c>
      <c r="G37" s="13" t="str">
        <f>名簿作成!C37</f>
        <v>女</v>
      </c>
      <c r="H37" s="13" t="str">
        <f>名簿作成!D37</f>
        <v>①</v>
      </c>
      <c r="I37" s="12" t="str">
        <f>名簿作成!E37</f>
        <v>亀井　さくら</v>
      </c>
      <c r="J37" s="12" t="str">
        <f>名簿作成!F37</f>
        <v>かめい　さくら</v>
      </c>
      <c r="K37" s="100">
        <f>名簿作成!L37</f>
        <v>38084</v>
      </c>
      <c r="M37" s="3" t="str">
        <f t="shared" si="1"/>
        <v>高1</v>
      </c>
    </row>
    <row r="38" spans="1:13" ht="18" customHeight="1" x14ac:dyDescent="0.15">
      <c r="A38" s="75"/>
      <c r="B38" s="13"/>
      <c r="C38" s="78" t="str">
        <f>IF(A38="","",COUNTIF($A$2:A38,"○"))</f>
        <v/>
      </c>
      <c r="D38" s="78">
        <f>IF(F38="","",COUNTIF($F$2:F38,F38))</f>
        <v>1</v>
      </c>
      <c r="E38" s="82" t="str">
        <f t="shared" si="4"/>
        <v>三重県立いなべ総合学園高等学校1</v>
      </c>
      <c r="F38" s="12" t="str">
        <f>名簿作成!B38</f>
        <v>三重県立いなべ総合学園高等学校</v>
      </c>
      <c r="G38" s="13" t="str">
        <f>名簿作成!C38</f>
        <v>男</v>
      </c>
      <c r="H38" s="13" t="str">
        <f>名簿作成!D38</f>
        <v>③</v>
      </c>
      <c r="I38" s="12" t="str">
        <f>名簿作成!E38</f>
        <v>西　泰樹</v>
      </c>
      <c r="J38" s="12" t="str">
        <f>名簿作成!F38</f>
        <v>にし　たいき</v>
      </c>
      <c r="K38" s="100">
        <f>名簿作成!L38</f>
        <v>37712</v>
      </c>
      <c r="M38" s="3" t="str">
        <f t="shared" si="1"/>
        <v>高3</v>
      </c>
    </row>
    <row r="39" spans="1:13" ht="18" customHeight="1" x14ac:dyDescent="0.15">
      <c r="A39" s="75"/>
      <c r="B39" s="13"/>
      <c r="C39" s="78" t="str">
        <f>IF(A39="","",COUNTIF($A$2:A39,"○"))</f>
        <v/>
      </c>
      <c r="D39" s="78">
        <f>IF(F39="","",COUNTIF($F$2:F39,F39))</f>
        <v>2</v>
      </c>
      <c r="E39" s="82" t="str">
        <f t="shared" si="4"/>
        <v>三重県立いなべ総合学園高等学校2</v>
      </c>
      <c r="F39" s="12" t="str">
        <f>名簿作成!B39</f>
        <v>三重県立いなべ総合学園高等学校</v>
      </c>
      <c r="G39" s="13" t="str">
        <f>名簿作成!C39</f>
        <v>男</v>
      </c>
      <c r="H39" s="13" t="str">
        <f>名簿作成!D39</f>
        <v>②</v>
      </c>
      <c r="I39" s="12" t="str">
        <f>名簿作成!E39</f>
        <v>安達　雄平</v>
      </c>
      <c r="J39" s="12" t="str">
        <f>名簿作成!F39</f>
        <v>あだち　ゆうへい</v>
      </c>
      <c r="K39" s="100">
        <f>名簿作成!L39</f>
        <v>37890</v>
      </c>
      <c r="M39" s="3" t="str">
        <f t="shared" si="1"/>
        <v>高2</v>
      </c>
    </row>
    <row r="40" spans="1:13" ht="18" customHeight="1" x14ac:dyDescent="0.15">
      <c r="A40" s="75"/>
      <c r="B40" s="13"/>
      <c r="C40" s="78" t="str">
        <f>IF(A40="","",COUNTIF($A$2:A40,"○"))</f>
        <v/>
      </c>
      <c r="D40" s="78">
        <f>IF(F40="","",COUNTIF($F$2:F40,F40))</f>
        <v>3</v>
      </c>
      <c r="E40" s="82" t="str">
        <f t="shared" si="4"/>
        <v>三重県立いなべ総合学園高等学校3</v>
      </c>
      <c r="F40" s="12" t="str">
        <f>名簿作成!B40</f>
        <v>三重県立いなべ総合学園高等学校</v>
      </c>
      <c r="G40" s="13" t="str">
        <f>名簿作成!C40</f>
        <v>男</v>
      </c>
      <c r="H40" s="13" t="str">
        <f>名簿作成!D40</f>
        <v>②</v>
      </c>
      <c r="I40" s="12" t="str">
        <f>名簿作成!E40</f>
        <v>牧野　祥大</v>
      </c>
      <c r="J40" s="12" t="str">
        <f>名簿作成!F40</f>
        <v>まきの　しょうだい</v>
      </c>
      <c r="K40" s="100">
        <f>名簿作成!L40</f>
        <v>37957</v>
      </c>
      <c r="M40" s="3" t="str">
        <f t="shared" si="1"/>
        <v>高2</v>
      </c>
    </row>
    <row r="41" spans="1:13" ht="18" customHeight="1" thickBot="1" x14ac:dyDescent="0.2">
      <c r="A41" s="16"/>
      <c r="B41" s="13"/>
      <c r="C41" s="78" t="str">
        <f>IF(A41="","",COUNTIF($A$2:A41,"○"))</f>
        <v/>
      </c>
      <c r="D41" s="78">
        <f>IF(F41="","",COUNTIF($F$2:F41,F41))</f>
        <v>4</v>
      </c>
      <c r="E41" s="82" t="str">
        <f t="shared" si="4"/>
        <v>三重県立いなべ総合学園高等学校4</v>
      </c>
      <c r="F41" s="12" t="str">
        <f>名簿作成!B41</f>
        <v>三重県立いなべ総合学園高等学校</v>
      </c>
      <c r="G41" s="13" t="str">
        <f>名簿作成!C41</f>
        <v>男</v>
      </c>
      <c r="H41" s="13" t="str">
        <f>名簿作成!D41</f>
        <v>②</v>
      </c>
      <c r="I41" s="12" t="str">
        <f>名簿作成!E41</f>
        <v>山田　蒼士郎</v>
      </c>
      <c r="J41" s="12" t="str">
        <f>名簿作成!F41</f>
        <v>やまだ　そうしろう</v>
      </c>
      <c r="K41" s="100">
        <f>名簿作成!L41</f>
        <v>38054</v>
      </c>
      <c r="M41" s="3" t="str">
        <f t="shared" si="1"/>
        <v>高2</v>
      </c>
    </row>
    <row r="42" spans="1:13" ht="18" customHeight="1" x14ac:dyDescent="0.15">
      <c r="A42" s="14"/>
      <c r="B42" s="2"/>
      <c r="C42" s="76" t="str">
        <f>IF(A42="","",COUNTIF($A$2:A42,"○"))</f>
        <v/>
      </c>
      <c r="D42" s="76">
        <f>IF(F42="","",COUNTIF($F$2:F42,F42))</f>
        <v>5</v>
      </c>
      <c r="E42" s="80" t="str">
        <f>IF(F42="","",F42&amp;D42)</f>
        <v>三重県立いなべ総合学園高等学校5</v>
      </c>
      <c r="F42" s="11" t="str">
        <f>名簿作成!B42</f>
        <v>三重県立いなべ総合学園高等学校</v>
      </c>
      <c r="G42" s="2" t="str">
        <f>名簿作成!C42</f>
        <v>女</v>
      </c>
      <c r="H42" s="2" t="str">
        <f>名簿作成!D42</f>
        <v>③</v>
      </c>
      <c r="I42" s="11" t="str">
        <f>名簿作成!E42</f>
        <v>一色　咲良</v>
      </c>
      <c r="J42" s="11" t="str">
        <f>名簿作成!F42</f>
        <v>いっしき　さら</v>
      </c>
      <c r="K42" s="98">
        <f>名簿作成!L42</f>
        <v>37486</v>
      </c>
      <c r="M42" s="3" t="str">
        <f t="shared" si="1"/>
        <v>高3</v>
      </c>
    </row>
    <row r="43" spans="1:13" ht="18" customHeight="1" x14ac:dyDescent="0.15">
      <c r="A43" s="15"/>
      <c r="B43" s="60"/>
      <c r="C43" s="77" t="str">
        <f>IF(A43="","",COUNTIF($A$2:A43,"○"))</f>
        <v/>
      </c>
      <c r="D43" s="77">
        <f>IF(F43="","",COUNTIF($F$2:F43,F43))</f>
        <v>6</v>
      </c>
      <c r="E43" s="81" t="str">
        <f t="shared" ref="E43:E61" si="5">IF(F43="","",F43&amp;D43)</f>
        <v>三重県立いなべ総合学園高等学校6</v>
      </c>
      <c r="F43" s="4" t="str">
        <f>名簿作成!B43</f>
        <v>三重県立いなべ総合学園高等学校</v>
      </c>
      <c r="G43" s="60" t="str">
        <f>名簿作成!C43</f>
        <v>女</v>
      </c>
      <c r="H43" s="60" t="str">
        <f>名簿作成!D43</f>
        <v>③</v>
      </c>
      <c r="I43" s="4" t="str">
        <f>名簿作成!E43</f>
        <v>増田　梨咲</v>
      </c>
      <c r="J43" s="4" t="str">
        <f>名簿作成!F43</f>
        <v>ますだ　りさ</v>
      </c>
      <c r="K43" s="99">
        <f>名簿作成!L43</f>
        <v>37393</v>
      </c>
      <c r="M43" s="3" t="str">
        <f t="shared" si="1"/>
        <v>高3</v>
      </c>
    </row>
    <row r="44" spans="1:13" ht="18" customHeight="1" x14ac:dyDescent="0.15">
      <c r="A44" s="15"/>
      <c r="B44" s="60"/>
      <c r="C44" s="77" t="str">
        <f>IF(A44="","",COUNTIF($A$2:A44,"○"))</f>
        <v/>
      </c>
      <c r="D44" s="77">
        <f>IF(F44="","",COUNTIF($F$2:F44,F44))</f>
        <v>7</v>
      </c>
      <c r="E44" s="81" t="str">
        <f t="shared" si="5"/>
        <v>三重県立いなべ総合学園高等学校7</v>
      </c>
      <c r="F44" s="4" t="str">
        <f>名簿作成!B44</f>
        <v>三重県立いなべ総合学園高等学校</v>
      </c>
      <c r="G44" s="60" t="str">
        <f>名簿作成!C44</f>
        <v>女</v>
      </c>
      <c r="H44" s="60" t="str">
        <f>名簿作成!D44</f>
        <v>①</v>
      </c>
      <c r="I44" s="4" t="str">
        <f>名簿作成!E44</f>
        <v>城野　心美</v>
      </c>
      <c r="J44" s="4" t="str">
        <f>名簿作成!F44</f>
        <v>じょうの　みみ</v>
      </c>
      <c r="K44" s="99">
        <f>名簿作成!L44</f>
        <v>38151</v>
      </c>
      <c r="M44" s="3" t="str">
        <f t="shared" si="1"/>
        <v>高1</v>
      </c>
    </row>
    <row r="45" spans="1:13" ht="18" customHeight="1" x14ac:dyDescent="0.15">
      <c r="A45" s="15"/>
      <c r="B45" s="60"/>
      <c r="C45" s="77" t="str">
        <f>IF(A45="","",COUNTIF($A$2:A45,"○"))</f>
        <v/>
      </c>
      <c r="D45" s="77">
        <f>IF(F45="","",COUNTIF($F$2:F45,F45))</f>
        <v>1</v>
      </c>
      <c r="E45" s="81" t="str">
        <f t="shared" si="5"/>
        <v>暁高等学校1</v>
      </c>
      <c r="F45" s="4" t="str">
        <f>名簿作成!B45</f>
        <v>暁高等学校</v>
      </c>
      <c r="G45" s="60" t="str">
        <f>名簿作成!C45</f>
        <v>男</v>
      </c>
      <c r="H45" s="60" t="str">
        <f>名簿作成!D45</f>
        <v>③</v>
      </c>
      <c r="I45" s="4" t="str">
        <f>名簿作成!E45</f>
        <v>鹿島　要</v>
      </c>
      <c r="J45" s="4" t="str">
        <f>名簿作成!F45</f>
        <v>かしま　かなめ</v>
      </c>
      <c r="K45" s="99">
        <f>名簿作成!L45</f>
        <v>37552</v>
      </c>
      <c r="M45" s="3" t="str">
        <f t="shared" si="1"/>
        <v>高3</v>
      </c>
    </row>
    <row r="46" spans="1:13" ht="18" customHeight="1" x14ac:dyDescent="0.15">
      <c r="A46" s="15"/>
      <c r="B46" s="60"/>
      <c r="C46" s="77" t="str">
        <f>IF(A46="","",COUNTIF($A$2:A46,"○"))</f>
        <v/>
      </c>
      <c r="D46" s="77">
        <f>IF(F46="","",COUNTIF($F$2:F46,F46))</f>
        <v>1</v>
      </c>
      <c r="E46" s="81" t="str">
        <f t="shared" si="5"/>
        <v>三重県立津東高等学校1</v>
      </c>
      <c r="F46" s="4" t="str">
        <f>名簿作成!B46</f>
        <v>三重県立津東高等学校</v>
      </c>
      <c r="G46" s="60" t="str">
        <f>名簿作成!C46</f>
        <v>男</v>
      </c>
      <c r="H46" s="60" t="str">
        <f>名簿作成!D46</f>
        <v>①</v>
      </c>
      <c r="I46" s="4" t="str">
        <f>名簿作成!E46</f>
        <v>市川　輝</v>
      </c>
      <c r="J46" s="4" t="str">
        <f>名簿作成!F46</f>
        <v>いちかわ　ひかる</v>
      </c>
      <c r="K46" s="99">
        <f>名簿作成!L46</f>
        <v>38256</v>
      </c>
      <c r="M46" s="3" t="str">
        <f t="shared" si="1"/>
        <v>高1</v>
      </c>
    </row>
    <row r="47" spans="1:13" ht="18" customHeight="1" x14ac:dyDescent="0.15">
      <c r="A47" s="15"/>
      <c r="B47" s="60"/>
      <c r="C47" s="77" t="str">
        <f>IF(A47="","",COUNTIF($A$2:A47,"○"))</f>
        <v/>
      </c>
      <c r="D47" s="77">
        <f>IF(F47="","",COUNTIF($F$2:F47,F47))</f>
        <v>1</v>
      </c>
      <c r="E47" s="81" t="str">
        <f t="shared" si="5"/>
        <v>三重県立志摩高等学校1</v>
      </c>
      <c r="F47" s="4" t="str">
        <f>名簿作成!B47</f>
        <v>三重県立志摩高等学校</v>
      </c>
      <c r="G47" s="60" t="str">
        <f>名簿作成!C47</f>
        <v>女</v>
      </c>
      <c r="H47" s="60" t="str">
        <f>名簿作成!D47</f>
        <v>③</v>
      </c>
      <c r="I47" s="4" t="str">
        <f>名簿作成!E47</f>
        <v>石野　未来</v>
      </c>
      <c r="J47" s="4" t="str">
        <f>名簿作成!F47</f>
        <v>いしの　みくる</v>
      </c>
      <c r="K47" s="99">
        <f>名簿作成!L47</f>
        <v>37416</v>
      </c>
      <c r="M47" s="3" t="str">
        <f t="shared" si="1"/>
        <v>高3</v>
      </c>
    </row>
    <row r="48" spans="1:13" ht="18" customHeight="1" x14ac:dyDescent="0.15">
      <c r="A48" s="15"/>
      <c r="B48" s="60"/>
      <c r="C48" s="77" t="str">
        <f>IF(A48="","",COUNTIF($A$2:A48,"○"))</f>
        <v/>
      </c>
      <c r="D48" s="77">
        <f>IF(F48="","",COUNTIF($F$2:F48,F48))</f>
        <v>1</v>
      </c>
      <c r="E48" s="81" t="str">
        <f t="shared" si="5"/>
        <v>飛鳥未来高等学校1</v>
      </c>
      <c r="F48" s="4" t="str">
        <f>名簿作成!B48</f>
        <v>飛鳥未来高等学校</v>
      </c>
      <c r="G48" s="60" t="str">
        <f>名簿作成!C48</f>
        <v>女</v>
      </c>
      <c r="H48" s="60" t="str">
        <f>名簿作成!D48</f>
        <v>②</v>
      </c>
      <c r="I48" s="4" t="str">
        <f>名簿作成!E48</f>
        <v>種村　海琴</v>
      </c>
      <c r="J48" s="4" t="str">
        <f>名簿作成!F48</f>
        <v>たねむら　みこと</v>
      </c>
      <c r="K48" s="99">
        <f>名簿作成!L48</f>
        <v>37744</v>
      </c>
      <c r="M48" s="3" t="str">
        <f t="shared" si="1"/>
        <v>高2</v>
      </c>
    </row>
    <row r="49" spans="1:13" ht="18" customHeight="1" x14ac:dyDescent="0.15">
      <c r="A49" s="15"/>
      <c r="B49" s="60"/>
      <c r="C49" s="77" t="str">
        <f>IF(A49="","",COUNTIF($A$2:A49,"○"))</f>
        <v/>
      </c>
      <c r="D49" s="77">
        <f>IF(F49="","",COUNTIF($F$2:F49,F49))</f>
        <v>1</v>
      </c>
      <c r="E49" s="81" t="str">
        <f t="shared" si="5"/>
        <v>三重県立津高等学校1</v>
      </c>
      <c r="F49" s="4" t="str">
        <f>名簿作成!B49</f>
        <v>三重県立津高等学校</v>
      </c>
      <c r="G49" s="60" t="str">
        <f>名簿作成!C49</f>
        <v>女</v>
      </c>
      <c r="H49" s="60" t="str">
        <f>名簿作成!D49</f>
        <v>①</v>
      </c>
      <c r="I49" s="4" t="str">
        <f>名簿作成!E49</f>
        <v>藤原　煌</v>
      </c>
      <c r="J49" s="4" t="str">
        <f>名簿作成!F49</f>
        <v>ふじわら　きらり</v>
      </c>
      <c r="K49" s="99">
        <f>名簿作成!L49</f>
        <v>38284</v>
      </c>
      <c r="M49" s="3" t="str">
        <f t="shared" si="1"/>
        <v>高1</v>
      </c>
    </row>
    <row r="50" spans="1:13" ht="18" customHeight="1" x14ac:dyDescent="0.15">
      <c r="A50" s="15"/>
      <c r="B50" s="60"/>
      <c r="C50" s="77" t="str">
        <f>IF(A50="","",COUNTIF($A$2:A50,"○"))</f>
        <v/>
      </c>
      <c r="D50" s="77" t="str">
        <f>IF(F50="","",COUNTIF($F$2:F50,F50))</f>
        <v/>
      </c>
      <c r="E50" s="81" t="str">
        <f t="shared" si="5"/>
        <v/>
      </c>
      <c r="F50" s="4" t="str">
        <f>名簿作成!B50</f>
        <v/>
      </c>
      <c r="G50" s="60">
        <f>名簿作成!C50</f>
        <v>0</v>
      </c>
      <c r="H50" s="60">
        <f>名簿作成!D50</f>
        <v>0</v>
      </c>
      <c r="I50" s="4" t="str">
        <f>名簿作成!E50</f>
        <v>　</v>
      </c>
      <c r="J50" s="4" t="str">
        <f>名簿作成!F50</f>
        <v>　</v>
      </c>
      <c r="K50" s="99">
        <f>名簿作成!L50</f>
        <v>0</v>
      </c>
      <c r="M50" s="3" t="str">
        <f t="shared" si="1"/>
        <v/>
      </c>
    </row>
    <row r="51" spans="1:13" ht="18" customHeight="1" x14ac:dyDescent="0.15">
      <c r="A51" s="15"/>
      <c r="B51" s="60"/>
      <c r="C51" s="77" t="str">
        <f>IF(A51="","",COUNTIF($A$2:A51,"○"))</f>
        <v/>
      </c>
      <c r="D51" s="77" t="str">
        <f>IF(F51="","",COUNTIF($F$2:F51,F51))</f>
        <v/>
      </c>
      <c r="E51" s="81" t="str">
        <f t="shared" si="5"/>
        <v/>
      </c>
      <c r="F51" s="4" t="str">
        <f>名簿作成!B51</f>
        <v/>
      </c>
      <c r="G51" s="60">
        <f>名簿作成!C51</f>
        <v>0</v>
      </c>
      <c r="H51" s="60">
        <f>名簿作成!D51</f>
        <v>0</v>
      </c>
      <c r="I51" s="4" t="str">
        <f>名簿作成!E51</f>
        <v>　</v>
      </c>
      <c r="J51" s="4" t="str">
        <f>名簿作成!F51</f>
        <v>　</v>
      </c>
      <c r="K51" s="99">
        <f>名簿作成!L51</f>
        <v>0</v>
      </c>
      <c r="M51" s="3" t="str">
        <f t="shared" si="1"/>
        <v/>
      </c>
    </row>
    <row r="52" spans="1:13" ht="18" customHeight="1" x14ac:dyDescent="0.15">
      <c r="A52" s="75"/>
      <c r="B52" s="13"/>
      <c r="C52" s="78" t="str">
        <f>IF(A52="","",COUNTIF($A$2:A52,"○"))</f>
        <v/>
      </c>
      <c r="D52" s="78" t="str">
        <f>IF(F52="","",COUNTIF($F$2:F52,F52))</f>
        <v/>
      </c>
      <c r="E52" s="82" t="str">
        <f t="shared" si="5"/>
        <v/>
      </c>
      <c r="F52" s="12" t="str">
        <f>名簿作成!B52</f>
        <v/>
      </c>
      <c r="G52" s="13">
        <f>名簿作成!C52</f>
        <v>0</v>
      </c>
      <c r="H52" s="13">
        <f>名簿作成!D52</f>
        <v>0</v>
      </c>
      <c r="I52" s="12" t="str">
        <f>名簿作成!E52</f>
        <v>　</v>
      </c>
      <c r="J52" s="12" t="str">
        <f>名簿作成!F52</f>
        <v>　</v>
      </c>
      <c r="K52" s="100">
        <f>名簿作成!L52</f>
        <v>0</v>
      </c>
      <c r="M52" s="3" t="str">
        <f t="shared" si="1"/>
        <v/>
      </c>
    </row>
    <row r="53" spans="1:13" ht="18" customHeight="1" x14ac:dyDescent="0.15">
      <c r="A53" s="75"/>
      <c r="B53" s="13"/>
      <c r="C53" s="78" t="str">
        <f>IF(A53="","",COUNTIF($A$2:A53,"○"))</f>
        <v/>
      </c>
      <c r="D53" s="78" t="str">
        <f>IF(F53="","",COUNTIF($F$2:F53,F53))</f>
        <v/>
      </c>
      <c r="E53" s="82" t="str">
        <f t="shared" si="5"/>
        <v/>
      </c>
      <c r="F53" s="12" t="str">
        <f>名簿作成!B53</f>
        <v/>
      </c>
      <c r="G53" s="13">
        <f>名簿作成!C53</f>
        <v>0</v>
      </c>
      <c r="H53" s="13">
        <f>名簿作成!D53</f>
        <v>0</v>
      </c>
      <c r="I53" s="12" t="str">
        <f>名簿作成!E53</f>
        <v>　</v>
      </c>
      <c r="J53" s="12" t="str">
        <f>名簿作成!F53</f>
        <v>　</v>
      </c>
      <c r="K53" s="100">
        <f>名簿作成!L53</f>
        <v>0</v>
      </c>
      <c r="M53" s="3" t="str">
        <f t="shared" si="1"/>
        <v/>
      </c>
    </row>
    <row r="54" spans="1:13" ht="18" customHeight="1" x14ac:dyDescent="0.15">
      <c r="A54" s="75"/>
      <c r="B54" s="13"/>
      <c r="C54" s="78" t="str">
        <f>IF(A54="","",COUNTIF($A$2:A54,"○"))</f>
        <v/>
      </c>
      <c r="D54" s="78" t="str">
        <f>IF(F54="","",COUNTIF($F$2:F54,F54))</f>
        <v/>
      </c>
      <c r="E54" s="82" t="str">
        <f t="shared" si="5"/>
        <v/>
      </c>
      <c r="F54" s="12" t="str">
        <f>名簿作成!B54</f>
        <v/>
      </c>
      <c r="G54" s="13">
        <f>名簿作成!C54</f>
        <v>0</v>
      </c>
      <c r="H54" s="13">
        <f>名簿作成!D54</f>
        <v>0</v>
      </c>
      <c r="I54" s="12" t="str">
        <f>名簿作成!E54</f>
        <v>　</v>
      </c>
      <c r="J54" s="12" t="str">
        <f>名簿作成!F54</f>
        <v>　</v>
      </c>
      <c r="K54" s="100">
        <f>名簿作成!L54</f>
        <v>0</v>
      </c>
      <c r="M54" s="3" t="str">
        <f t="shared" si="1"/>
        <v/>
      </c>
    </row>
    <row r="55" spans="1:13" ht="18" customHeight="1" x14ac:dyDescent="0.15">
      <c r="A55" s="75"/>
      <c r="B55" s="13"/>
      <c r="C55" s="78" t="str">
        <f>IF(A55="","",COUNTIF($A$2:A55,"○"))</f>
        <v/>
      </c>
      <c r="D55" s="78" t="str">
        <f>IF(F55="","",COUNTIF($F$2:F55,F55))</f>
        <v/>
      </c>
      <c r="E55" s="82" t="str">
        <f t="shared" si="5"/>
        <v/>
      </c>
      <c r="F55" s="12" t="str">
        <f>名簿作成!B55</f>
        <v/>
      </c>
      <c r="G55" s="13">
        <f>名簿作成!C55</f>
        <v>0</v>
      </c>
      <c r="H55" s="13">
        <f>名簿作成!D55</f>
        <v>0</v>
      </c>
      <c r="I55" s="12" t="str">
        <f>名簿作成!E55</f>
        <v>　</v>
      </c>
      <c r="J55" s="12" t="str">
        <f>名簿作成!F55</f>
        <v>　</v>
      </c>
      <c r="K55" s="100">
        <f>名簿作成!L55</f>
        <v>0</v>
      </c>
      <c r="M55" s="3" t="str">
        <f t="shared" si="1"/>
        <v/>
      </c>
    </row>
    <row r="56" spans="1:13" ht="18" customHeight="1" x14ac:dyDescent="0.15">
      <c r="A56" s="75"/>
      <c r="B56" s="13"/>
      <c r="C56" s="78" t="str">
        <f>IF(A56="","",COUNTIF($A$2:A56,"○"))</f>
        <v/>
      </c>
      <c r="D56" s="78" t="str">
        <f>IF(F56="","",COUNTIF($F$2:F56,F56))</f>
        <v/>
      </c>
      <c r="E56" s="82" t="str">
        <f t="shared" si="5"/>
        <v/>
      </c>
      <c r="F56" s="12" t="str">
        <f>名簿作成!B56</f>
        <v/>
      </c>
      <c r="G56" s="13">
        <f>名簿作成!C56</f>
        <v>0</v>
      </c>
      <c r="H56" s="13">
        <f>名簿作成!D56</f>
        <v>0</v>
      </c>
      <c r="I56" s="12" t="str">
        <f>名簿作成!E56</f>
        <v>　</v>
      </c>
      <c r="J56" s="12" t="str">
        <f>名簿作成!F56</f>
        <v>　</v>
      </c>
      <c r="K56" s="100">
        <f>名簿作成!L56</f>
        <v>0</v>
      </c>
      <c r="M56" s="3" t="str">
        <f t="shared" si="1"/>
        <v/>
      </c>
    </row>
    <row r="57" spans="1:13" ht="18" customHeight="1" x14ac:dyDescent="0.15">
      <c r="A57" s="75"/>
      <c r="B57" s="13"/>
      <c r="C57" s="78" t="str">
        <f>IF(A57="","",COUNTIF($A$2:A57,"○"))</f>
        <v/>
      </c>
      <c r="D57" s="78" t="str">
        <f>IF(F57="","",COUNTIF($F$2:F57,F57))</f>
        <v/>
      </c>
      <c r="E57" s="82" t="str">
        <f t="shared" si="5"/>
        <v/>
      </c>
      <c r="F57" s="12" t="str">
        <f>名簿作成!B57</f>
        <v/>
      </c>
      <c r="G57" s="13">
        <f>名簿作成!C57</f>
        <v>0</v>
      </c>
      <c r="H57" s="13">
        <f>名簿作成!D57</f>
        <v>0</v>
      </c>
      <c r="I57" s="12" t="str">
        <f>名簿作成!E57</f>
        <v>　</v>
      </c>
      <c r="J57" s="12" t="str">
        <f>名簿作成!F57</f>
        <v>　</v>
      </c>
      <c r="K57" s="100">
        <f>名簿作成!L57</f>
        <v>0</v>
      </c>
      <c r="M57" s="3" t="str">
        <f t="shared" si="1"/>
        <v/>
      </c>
    </row>
    <row r="58" spans="1:13" ht="18" customHeight="1" x14ac:dyDescent="0.15">
      <c r="A58" s="75"/>
      <c r="B58" s="13"/>
      <c r="C58" s="78" t="str">
        <f>IF(A58="","",COUNTIF($A$2:A58,"○"))</f>
        <v/>
      </c>
      <c r="D58" s="78" t="str">
        <f>IF(F58="","",COUNTIF($F$2:F58,F58))</f>
        <v/>
      </c>
      <c r="E58" s="82" t="str">
        <f t="shared" si="5"/>
        <v/>
      </c>
      <c r="F58" s="12" t="str">
        <f>名簿作成!B58</f>
        <v/>
      </c>
      <c r="G58" s="13">
        <f>名簿作成!C58</f>
        <v>0</v>
      </c>
      <c r="H58" s="13">
        <f>名簿作成!D58</f>
        <v>0</v>
      </c>
      <c r="I58" s="12" t="str">
        <f>名簿作成!E58</f>
        <v>　</v>
      </c>
      <c r="J58" s="12" t="str">
        <f>名簿作成!F58</f>
        <v>　</v>
      </c>
      <c r="K58" s="100">
        <f>名簿作成!L58</f>
        <v>0</v>
      </c>
      <c r="M58" s="3" t="str">
        <f t="shared" si="1"/>
        <v/>
      </c>
    </row>
    <row r="59" spans="1:13" ht="18" customHeight="1" x14ac:dyDescent="0.15">
      <c r="A59" s="75"/>
      <c r="B59" s="13"/>
      <c r="C59" s="78" t="str">
        <f>IF(A59="","",COUNTIF($A$2:A59,"○"))</f>
        <v/>
      </c>
      <c r="D59" s="78" t="str">
        <f>IF(F59="","",COUNTIF($F$2:F59,F59))</f>
        <v/>
      </c>
      <c r="E59" s="82" t="str">
        <f t="shared" si="5"/>
        <v/>
      </c>
      <c r="F59" s="12" t="str">
        <f>名簿作成!B59</f>
        <v/>
      </c>
      <c r="G59" s="13">
        <f>名簿作成!C59</f>
        <v>0</v>
      </c>
      <c r="H59" s="13">
        <f>名簿作成!D59</f>
        <v>0</v>
      </c>
      <c r="I59" s="12" t="str">
        <f>名簿作成!E59</f>
        <v>　</v>
      </c>
      <c r="J59" s="12" t="str">
        <f>名簿作成!F59</f>
        <v>　</v>
      </c>
      <c r="K59" s="100">
        <f>名簿作成!L59</f>
        <v>0</v>
      </c>
      <c r="M59" s="3" t="str">
        <f t="shared" si="1"/>
        <v/>
      </c>
    </row>
    <row r="60" spans="1:13" ht="18" customHeight="1" x14ac:dyDescent="0.15">
      <c r="A60" s="75"/>
      <c r="B60" s="13"/>
      <c r="C60" s="78" t="str">
        <f>IF(A60="","",COUNTIF($A$2:A60,"○"))</f>
        <v/>
      </c>
      <c r="D60" s="78" t="str">
        <f>IF(F60="","",COUNTIF($F$2:F60,F60))</f>
        <v/>
      </c>
      <c r="E60" s="82" t="str">
        <f t="shared" si="5"/>
        <v/>
      </c>
      <c r="F60" s="12" t="str">
        <f>名簿作成!B60</f>
        <v/>
      </c>
      <c r="G60" s="13">
        <f>名簿作成!C60</f>
        <v>0</v>
      </c>
      <c r="H60" s="13">
        <f>名簿作成!D60</f>
        <v>0</v>
      </c>
      <c r="I60" s="12" t="str">
        <f>名簿作成!E60</f>
        <v>　</v>
      </c>
      <c r="J60" s="12" t="str">
        <f>名簿作成!F60</f>
        <v>　</v>
      </c>
      <c r="K60" s="100">
        <f>名簿作成!L60</f>
        <v>0</v>
      </c>
      <c r="M60" s="3" t="str">
        <f t="shared" si="1"/>
        <v/>
      </c>
    </row>
    <row r="61" spans="1:13" ht="18" customHeight="1" thickBot="1" x14ac:dyDescent="0.2">
      <c r="A61" s="16"/>
      <c r="B61" s="13"/>
      <c r="C61" s="78" t="str">
        <f>IF(A61="","",COUNTIF($A$2:A61,"○"))</f>
        <v/>
      </c>
      <c r="D61" s="78" t="str">
        <f>IF(F61="","",COUNTIF($F$2:F61,F61))</f>
        <v/>
      </c>
      <c r="E61" s="82" t="str">
        <f t="shared" si="5"/>
        <v/>
      </c>
      <c r="F61" s="12" t="str">
        <f>名簿作成!B61</f>
        <v/>
      </c>
      <c r="G61" s="13">
        <f>名簿作成!C61</f>
        <v>0</v>
      </c>
      <c r="H61" s="13">
        <f>名簿作成!D61</f>
        <v>0</v>
      </c>
      <c r="I61" s="12" t="str">
        <f>名簿作成!E61</f>
        <v>　</v>
      </c>
      <c r="J61" s="12" t="str">
        <f>名簿作成!F61</f>
        <v>　</v>
      </c>
      <c r="K61" s="100">
        <f>名簿作成!L61</f>
        <v>0</v>
      </c>
      <c r="M61" s="3" t="str">
        <f t="shared" si="1"/>
        <v/>
      </c>
    </row>
    <row r="62" spans="1:13" ht="18" customHeight="1" x14ac:dyDescent="0.15">
      <c r="A62" s="14"/>
      <c r="B62" s="2"/>
      <c r="C62" s="76" t="str">
        <f>IF(A62="","",COUNTIF($A$2:A62,"○"))</f>
        <v/>
      </c>
      <c r="D62" s="76" t="str">
        <f>IF(F62="","",COUNTIF($F$2:F62,F62))</f>
        <v/>
      </c>
      <c r="E62" s="80" t="str">
        <f>IF(F62="","",F62&amp;D62)</f>
        <v/>
      </c>
      <c r="F62" s="11" t="str">
        <f>名簿作成!B62</f>
        <v/>
      </c>
      <c r="G62" s="2">
        <f>名簿作成!C62</f>
        <v>0</v>
      </c>
      <c r="H62" s="2">
        <f>名簿作成!D62</f>
        <v>0</v>
      </c>
      <c r="I62" s="11" t="str">
        <f>名簿作成!E62</f>
        <v>　</v>
      </c>
      <c r="J62" s="11" t="str">
        <f>名簿作成!F62</f>
        <v>　</v>
      </c>
      <c r="K62" s="98">
        <f>名簿作成!L62</f>
        <v>0</v>
      </c>
      <c r="M62" s="3" t="str">
        <f t="shared" si="1"/>
        <v/>
      </c>
    </row>
    <row r="63" spans="1:13" ht="18" customHeight="1" x14ac:dyDescent="0.15">
      <c r="A63" s="15"/>
      <c r="B63" s="60"/>
      <c r="C63" s="77" t="str">
        <f>IF(A63="","",COUNTIF($A$2:A63,"○"))</f>
        <v/>
      </c>
      <c r="D63" s="77" t="str">
        <f>IF(F63="","",COUNTIF($F$2:F63,F63))</f>
        <v/>
      </c>
      <c r="E63" s="81" t="str">
        <f t="shared" ref="E63:E81" si="6">IF(F63="","",F63&amp;D63)</f>
        <v/>
      </c>
      <c r="F63" s="4" t="str">
        <f>名簿作成!B63</f>
        <v/>
      </c>
      <c r="G63" s="60">
        <f>名簿作成!C63</f>
        <v>0</v>
      </c>
      <c r="H63" s="60">
        <f>名簿作成!D63</f>
        <v>0</v>
      </c>
      <c r="I63" s="4" t="str">
        <f>名簿作成!E63</f>
        <v>　</v>
      </c>
      <c r="J63" s="4" t="str">
        <f>名簿作成!F63</f>
        <v>　</v>
      </c>
      <c r="K63" s="99">
        <f>名簿作成!L63</f>
        <v>0</v>
      </c>
      <c r="M63" s="3" t="str">
        <f t="shared" si="1"/>
        <v/>
      </c>
    </row>
    <row r="64" spans="1:13" ht="18" customHeight="1" x14ac:dyDescent="0.15">
      <c r="A64" s="15"/>
      <c r="B64" s="60"/>
      <c r="C64" s="77" t="str">
        <f>IF(A64="","",COUNTIF($A$2:A64,"○"))</f>
        <v/>
      </c>
      <c r="D64" s="77" t="str">
        <f>IF(F64="","",COUNTIF($F$2:F64,F64))</f>
        <v/>
      </c>
      <c r="E64" s="81" t="str">
        <f t="shared" si="6"/>
        <v/>
      </c>
      <c r="F64" s="4" t="str">
        <f>名簿作成!B64</f>
        <v/>
      </c>
      <c r="G64" s="60">
        <f>名簿作成!C64</f>
        <v>0</v>
      </c>
      <c r="H64" s="60">
        <f>名簿作成!D64</f>
        <v>0</v>
      </c>
      <c r="I64" s="4" t="str">
        <f>名簿作成!E64</f>
        <v>　</v>
      </c>
      <c r="J64" s="4" t="str">
        <f>名簿作成!F64</f>
        <v>　</v>
      </c>
      <c r="K64" s="99">
        <f>名簿作成!L64</f>
        <v>0</v>
      </c>
      <c r="M64" s="3" t="str">
        <f t="shared" si="1"/>
        <v/>
      </c>
    </row>
    <row r="65" spans="1:13" ht="18" customHeight="1" x14ac:dyDescent="0.15">
      <c r="A65" s="15"/>
      <c r="B65" s="60"/>
      <c r="C65" s="77" t="str">
        <f>IF(A65="","",COUNTIF($A$2:A65,"○"))</f>
        <v/>
      </c>
      <c r="D65" s="77" t="str">
        <f>IF(F65="","",COUNTIF($F$2:F65,F65))</f>
        <v/>
      </c>
      <c r="E65" s="81" t="str">
        <f t="shared" si="6"/>
        <v/>
      </c>
      <c r="F65" s="4" t="str">
        <f>名簿作成!B65</f>
        <v/>
      </c>
      <c r="G65" s="60">
        <f>名簿作成!C65</f>
        <v>0</v>
      </c>
      <c r="H65" s="60">
        <f>名簿作成!D65</f>
        <v>0</v>
      </c>
      <c r="I65" s="4" t="str">
        <f>名簿作成!E65</f>
        <v>　</v>
      </c>
      <c r="J65" s="4" t="str">
        <f>名簿作成!F65</f>
        <v>　</v>
      </c>
      <c r="K65" s="99">
        <f>名簿作成!L65</f>
        <v>0</v>
      </c>
      <c r="M65" s="3" t="str">
        <f t="shared" si="1"/>
        <v/>
      </c>
    </row>
    <row r="66" spans="1:13" ht="18" customHeight="1" x14ac:dyDescent="0.15">
      <c r="A66" s="15"/>
      <c r="B66" s="60"/>
      <c r="C66" s="77" t="str">
        <f>IF(A66="","",COUNTIF($A$2:A66,"○"))</f>
        <v/>
      </c>
      <c r="D66" s="77" t="str">
        <f>IF(F66="","",COUNTIF($F$2:F66,F66))</f>
        <v/>
      </c>
      <c r="E66" s="81" t="str">
        <f t="shared" si="6"/>
        <v/>
      </c>
      <c r="F66" s="4" t="str">
        <f>名簿作成!B66</f>
        <v/>
      </c>
      <c r="G66" s="60">
        <f>名簿作成!C66</f>
        <v>0</v>
      </c>
      <c r="H66" s="60">
        <f>名簿作成!D66</f>
        <v>0</v>
      </c>
      <c r="I66" s="4" t="str">
        <f>名簿作成!E66</f>
        <v>　</v>
      </c>
      <c r="J66" s="4" t="str">
        <f>名簿作成!F66</f>
        <v>　</v>
      </c>
      <c r="K66" s="99">
        <f>名簿作成!L66</f>
        <v>0</v>
      </c>
      <c r="M66" s="3" t="str">
        <f t="shared" si="1"/>
        <v/>
      </c>
    </row>
    <row r="67" spans="1:13" ht="18" customHeight="1" x14ac:dyDescent="0.15">
      <c r="A67" s="15"/>
      <c r="B67" s="60"/>
      <c r="C67" s="77" t="str">
        <f>IF(A67="","",COUNTIF($A$2:A67,"○"))</f>
        <v/>
      </c>
      <c r="D67" s="77" t="str">
        <f>IF(F67="","",COUNTIF($F$2:F67,F67))</f>
        <v/>
      </c>
      <c r="E67" s="81" t="str">
        <f t="shared" si="6"/>
        <v/>
      </c>
      <c r="F67" s="4" t="str">
        <f>名簿作成!B67</f>
        <v/>
      </c>
      <c r="G67" s="60">
        <f>名簿作成!C67</f>
        <v>0</v>
      </c>
      <c r="H67" s="60">
        <f>名簿作成!D67</f>
        <v>0</v>
      </c>
      <c r="I67" s="4" t="str">
        <f>名簿作成!E67</f>
        <v>　</v>
      </c>
      <c r="J67" s="4" t="str">
        <f>名簿作成!F67</f>
        <v>　</v>
      </c>
      <c r="K67" s="99">
        <f>名簿作成!L67</f>
        <v>0</v>
      </c>
      <c r="M67" s="3" t="str">
        <f t="shared" ref="M67:M130" si="7">IF(H67=0,"",IF(H67="①","高1",IF(H67="②","高2","高3")))</f>
        <v/>
      </c>
    </row>
    <row r="68" spans="1:13" ht="18" customHeight="1" x14ac:dyDescent="0.15">
      <c r="A68" s="15"/>
      <c r="B68" s="60"/>
      <c r="C68" s="77" t="str">
        <f>IF(A68="","",COUNTIF($A$2:A68,"○"))</f>
        <v/>
      </c>
      <c r="D68" s="77" t="str">
        <f>IF(F68="","",COUNTIF($F$2:F68,F68))</f>
        <v/>
      </c>
      <c r="E68" s="81" t="str">
        <f t="shared" si="6"/>
        <v/>
      </c>
      <c r="F68" s="4" t="str">
        <f>名簿作成!B68</f>
        <v/>
      </c>
      <c r="G68" s="60">
        <f>名簿作成!C68</f>
        <v>0</v>
      </c>
      <c r="H68" s="60">
        <f>名簿作成!D68</f>
        <v>0</v>
      </c>
      <c r="I68" s="4" t="str">
        <f>名簿作成!E68</f>
        <v>　</v>
      </c>
      <c r="J68" s="4" t="str">
        <f>名簿作成!F68</f>
        <v>　</v>
      </c>
      <c r="K68" s="99">
        <f>名簿作成!L68</f>
        <v>0</v>
      </c>
      <c r="M68" s="3" t="str">
        <f t="shared" si="7"/>
        <v/>
      </c>
    </row>
    <row r="69" spans="1:13" ht="18" customHeight="1" x14ac:dyDescent="0.15">
      <c r="A69" s="15"/>
      <c r="B69" s="60"/>
      <c r="C69" s="77" t="str">
        <f>IF(A69="","",COUNTIF($A$2:A69,"○"))</f>
        <v/>
      </c>
      <c r="D69" s="77" t="str">
        <f>IF(F69="","",COUNTIF($F$2:F69,F69))</f>
        <v/>
      </c>
      <c r="E69" s="81" t="str">
        <f t="shared" si="6"/>
        <v/>
      </c>
      <c r="F69" s="4" t="str">
        <f>名簿作成!B69</f>
        <v/>
      </c>
      <c r="G69" s="60">
        <f>名簿作成!C69</f>
        <v>0</v>
      </c>
      <c r="H69" s="60">
        <f>名簿作成!D69</f>
        <v>0</v>
      </c>
      <c r="I69" s="4" t="str">
        <f>名簿作成!E69</f>
        <v>　</v>
      </c>
      <c r="J69" s="4" t="str">
        <f>名簿作成!F69</f>
        <v>　</v>
      </c>
      <c r="K69" s="99">
        <f>名簿作成!L69</f>
        <v>0</v>
      </c>
      <c r="M69" s="3" t="str">
        <f t="shared" si="7"/>
        <v/>
      </c>
    </row>
    <row r="70" spans="1:13" ht="18" customHeight="1" x14ac:dyDescent="0.15">
      <c r="A70" s="15"/>
      <c r="B70" s="60"/>
      <c r="C70" s="77" t="str">
        <f>IF(A70="","",COUNTIF($A$2:A70,"○"))</f>
        <v/>
      </c>
      <c r="D70" s="77" t="str">
        <f>IF(F70="","",COUNTIF($F$2:F70,F70))</f>
        <v/>
      </c>
      <c r="E70" s="81" t="str">
        <f t="shared" si="6"/>
        <v/>
      </c>
      <c r="F70" s="4" t="str">
        <f>名簿作成!B70</f>
        <v/>
      </c>
      <c r="G70" s="60">
        <f>名簿作成!C70</f>
        <v>0</v>
      </c>
      <c r="H70" s="60">
        <f>名簿作成!D70</f>
        <v>0</v>
      </c>
      <c r="I70" s="4" t="str">
        <f>名簿作成!E70</f>
        <v>　</v>
      </c>
      <c r="J70" s="4" t="str">
        <f>名簿作成!F70</f>
        <v>　</v>
      </c>
      <c r="K70" s="99">
        <f>名簿作成!L70</f>
        <v>0</v>
      </c>
      <c r="M70" s="3" t="str">
        <f t="shared" si="7"/>
        <v/>
      </c>
    </row>
    <row r="71" spans="1:13" ht="18" customHeight="1" x14ac:dyDescent="0.15">
      <c r="A71" s="15"/>
      <c r="B71" s="60"/>
      <c r="C71" s="77" t="str">
        <f>IF(A71="","",COUNTIF($A$2:A71,"○"))</f>
        <v/>
      </c>
      <c r="D71" s="77" t="str">
        <f>IF(F71="","",COUNTIF($F$2:F71,F71))</f>
        <v/>
      </c>
      <c r="E71" s="81" t="str">
        <f t="shared" si="6"/>
        <v/>
      </c>
      <c r="F71" s="4" t="str">
        <f>名簿作成!B71</f>
        <v/>
      </c>
      <c r="G71" s="60">
        <f>名簿作成!C71</f>
        <v>0</v>
      </c>
      <c r="H71" s="60">
        <f>名簿作成!D71</f>
        <v>0</v>
      </c>
      <c r="I71" s="4" t="str">
        <f>名簿作成!E71</f>
        <v>　</v>
      </c>
      <c r="J71" s="4" t="str">
        <f>名簿作成!F71</f>
        <v>　</v>
      </c>
      <c r="K71" s="99">
        <f>名簿作成!L71</f>
        <v>0</v>
      </c>
      <c r="M71" s="3" t="str">
        <f t="shared" si="7"/>
        <v/>
      </c>
    </row>
    <row r="72" spans="1:13" ht="18" customHeight="1" x14ac:dyDescent="0.15">
      <c r="A72" s="75"/>
      <c r="B72" s="13"/>
      <c r="C72" s="78" t="str">
        <f>IF(A72="","",COUNTIF($A$2:A72,"○"))</f>
        <v/>
      </c>
      <c r="D72" s="78" t="str">
        <f>IF(F72="","",COUNTIF($F$2:F72,F72))</f>
        <v/>
      </c>
      <c r="E72" s="82" t="str">
        <f t="shared" si="6"/>
        <v/>
      </c>
      <c r="F72" s="12" t="str">
        <f>名簿作成!B72</f>
        <v/>
      </c>
      <c r="G72" s="13">
        <f>名簿作成!C72</f>
        <v>0</v>
      </c>
      <c r="H72" s="13">
        <f>名簿作成!D72</f>
        <v>0</v>
      </c>
      <c r="I72" s="12" t="str">
        <f>名簿作成!E72</f>
        <v>　</v>
      </c>
      <c r="J72" s="12" t="str">
        <f>名簿作成!F72</f>
        <v>　</v>
      </c>
      <c r="K72" s="100">
        <f>名簿作成!L72</f>
        <v>0</v>
      </c>
      <c r="M72" s="3" t="str">
        <f t="shared" si="7"/>
        <v/>
      </c>
    </row>
    <row r="73" spans="1:13" ht="18" customHeight="1" x14ac:dyDescent="0.15">
      <c r="A73" s="75"/>
      <c r="B73" s="13"/>
      <c r="C73" s="78" t="str">
        <f>IF(A73="","",COUNTIF($A$2:A73,"○"))</f>
        <v/>
      </c>
      <c r="D73" s="78" t="str">
        <f>IF(F73="","",COUNTIF($F$2:F73,F73))</f>
        <v/>
      </c>
      <c r="E73" s="82" t="str">
        <f t="shared" si="6"/>
        <v/>
      </c>
      <c r="F73" s="12" t="str">
        <f>名簿作成!B73</f>
        <v/>
      </c>
      <c r="G73" s="13">
        <f>名簿作成!C73</f>
        <v>0</v>
      </c>
      <c r="H73" s="13">
        <f>名簿作成!D73</f>
        <v>0</v>
      </c>
      <c r="I73" s="12" t="str">
        <f>名簿作成!E73</f>
        <v>　</v>
      </c>
      <c r="J73" s="12" t="str">
        <f>名簿作成!F73</f>
        <v>　</v>
      </c>
      <c r="K73" s="100">
        <f>名簿作成!L73</f>
        <v>0</v>
      </c>
      <c r="M73" s="3" t="str">
        <f t="shared" si="7"/>
        <v/>
      </c>
    </row>
    <row r="74" spans="1:13" ht="18" customHeight="1" x14ac:dyDescent="0.15">
      <c r="A74" s="75"/>
      <c r="B74" s="13"/>
      <c r="C74" s="78" t="str">
        <f>IF(A74="","",COUNTIF($A$2:A74,"○"))</f>
        <v/>
      </c>
      <c r="D74" s="78" t="str">
        <f>IF(F74="","",COUNTIF($F$2:F74,F74))</f>
        <v/>
      </c>
      <c r="E74" s="82" t="str">
        <f t="shared" si="6"/>
        <v/>
      </c>
      <c r="F74" s="12" t="str">
        <f>名簿作成!B74</f>
        <v/>
      </c>
      <c r="G74" s="13">
        <f>名簿作成!C74</f>
        <v>0</v>
      </c>
      <c r="H74" s="13">
        <f>名簿作成!D74</f>
        <v>0</v>
      </c>
      <c r="I74" s="12" t="str">
        <f>名簿作成!E74</f>
        <v>　</v>
      </c>
      <c r="J74" s="12" t="str">
        <f>名簿作成!F74</f>
        <v>　</v>
      </c>
      <c r="K74" s="100">
        <f>名簿作成!L74</f>
        <v>0</v>
      </c>
      <c r="M74" s="3" t="str">
        <f t="shared" si="7"/>
        <v/>
      </c>
    </row>
    <row r="75" spans="1:13" ht="18" customHeight="1" x14ac:dyDescent="0.15">
      <c r="A75" s="75"/>
      <c r="B75" s="13"/>
      <c r="C75" s="78" t="str">
        <f>IF(A75="","",COUNTIF($A$2:A75,"○"))</f>
        <v/>
      </c>
      <c r="D75" s="78" t="str">
        <f>IF(F75="","",COUNTIF($F$2:F75,F75))</f>
        <v/>
      </c>
      <c r="E75" s="82" t="str">
        <f t="shared" si="6"/>
        <v/>
      </c>
      <c r="F75" s="12" t="str">
        <f>名簿作成!B75</f>
        <v/>
      </c>
      <c r="G75" s="13">
        <f>名簿作成!C75</f>
        <v>0</v>
      </c>
      <c r="H75" s="13">
        <f>名簿作成!D75</f>
        <v>0</v>
      </c>
      <c r="I75" s="12" t="str">
        <f>名簿作成!E75</f>
        <v>　</v>
      </c>
      <c r="J75" s="12" t="str">
        <f>名簿作成!F75</f>
        <v>　</v>
      </c>
      <c r="K75" s="100">
        <f>名簿作成!L75</f>
        <v>0</v>
      </c>
      <c r="M75" s="3" t="str">
        <f t="shared" si="7"/>
        <v/>
      </c>
    </row>
    <row r="76" spans="1:13" ht="18" customHeight="1" x14ac:dyDescent="0.15">
      <c r="A76" s="75"/>
      <c r="B76" s="13"/>
      <c r="C76" s="78" t="str">
        <f>IF(A76="","",COUNTIF($A$2:A76,"○"))</f>
        <v/>
      </c>
      <c r="D76" s="78" t="str">
        <f>IF(F76="","",COUNTIF($F$2:F76,F76))</f>
        <v/>
      </c>
      <c r="E76" s="82" t="str">
        <f t="shared" si="6"/>
        <v/>
      </c>
      <c r="F76" s="12" t="str">
        <f>名簿作成!B76</f>
        <v/>
      </c>
      <c r="G76" s="13">
        <f>名簿作成!C76</f>
        <v>0</v>
      </c>
      <c r="H76" s="13">
        <f>名簿作成!D76</f>
        <v>0</v>
      </c>
      <c r="I76" s="12" t="str">
        <f>名簿作成!E76</f>
        <v>　</v>
      </c>
      <c r="J76" s="12" t="str">
        <f>名簿作成!F76</f>
        <v>　</v>
      </c>
      <c r="K76" s="100">
        <f>名簿作成!L76</f>
        <v>0</v>
      </c>
      <c r="M76" s="3" t="str">
        <f t="shared" si="7"/>
        <v/>
      </c>
    </row>
    <row r="77" spans="1:13" ht="18" customHeight="1" x14ac:dyDescent="0.15">
      <c r="A77" s="75"/>
      <c r="B77" s="13"/>
      <c r="C77" s="78" t="str">
        <f>IF(A77="","",COUNTIF($A$2:A77,"○"))</f>
        <v/>
      </c>
      <c r="D77" s="78" t="str">
        <f>IF(F77="","",COUNTIF($F$2:F77,F77))</f>
        <v/>
      </c>
      <c r="E77" s="82" t="str">
        <f t="shared" si="6"/>
        <v/>
      </c>
      <c r="F77" s="12" t="str">
        <f>名簿作成!B77</f>
        <v/>
      </c>
      <c r="G77" s="13">
        <f>名簿作成!C77</f>
        <v>0</v>
      </c>
      <c r="H77" s="13">
        <f>名簿作成!D77</f>
        <v>0</v>
      </c>
      <c r="I77" s="12" t="str">
        <f>名簿作成!E77</f>
        <v>　</v>
      </c>
      <c r="J77" s="12" t="str">
        <f>名簿作成!F77</f>
        <v>　</v>
      </c>
      <c r="K77" s="100">
        <f>名簿作成!L77</f>
        <v>0</v>
      </c>
      <c r="M77" s="3" t="str">
        <f t="shared" si="7"/>
        <v/>
      </c>
    </row>
    <row r="78" spans="1:13" ht="18" customHeight="1" x14ac:dyDescent="0.15">
      <c r="A78" s="75"/>
      <c r="B78" s="13"/>
      <c r="C78" s="78" t="str">
        <f>IF(A78="","",COUNTIF($A$2:A78,"○"))</f>
        <v/>
      </c>
      <c r="D78" s="78" t="str">
        <f>IF(F78="","",COUNTIF($F$2:F78,F78))</f>
        <v/>
      </c>
      <c r="E78" s="82" t="str">
        <f t="shared" si="6"/>
        <v/>
      </c>
      <c r="F78" s="12" t="str">
        <f>名簿作成!B78</f>
        <v/>
      </c>
      <c r="G78" s="13">
        <f>名簿作成!C78</f>
        <v>0</v>
      </c>
      <c r="H78" s="13">
        <f>名簿作成!D78</f>
        <v>0</v>
      </c>
      <c r="I78" s="12" t="str">
        <f>名簿作成!E78</f>
        <v>　</v>
      </c>
      <c r="J78" s="12" t="str">
        <f>名簿作成!F78</f>
        <v>　</v>
      </c>
      <c r="K78" s="100">
        <f>名簿作成!L78</f>
        <v>0</v>
      </c>
      <c r="M78" s="3" t="str">
        <f t="shared" si="7"/>
        <v/>
      </c>
    </row>
    <row r="79" spans="1:13" ht="18" customHeight="1" x14ac:dyDescent="0.15">
      <c r="A79" s="75"/>
      <c r="B79" s="13"/>
      <c r="C79" s="78" t="str">
        <f>IF(A79="","",COUNTIF($A$2:A79,"○"))</f>
        <v/>
      </c>
      <c r="D79" s="78" t="str">
        <f>IF(F79="","",COUNTIF($F$2:F79,F79))</f>
        <v/>
      </c>
      <c r="E79" s="82" t="str">
        <f t="shared" si="6"/>
        <v/>
      </c>
      <c r="F79" s="12" t="str">
        <f>名簿作成!B79</f>
        <v/>
      </c>
      <c r="G79" s="13">
        <f>名簿作成!C79</f>
        <v>0</v>
      </c>
      <c r="H79" s="13">
        <f>名簿作成!D79</f>
        <v>0</v>
      </c>
      <c r="I79" s="12" t="str">
        <f>名簿作成!E79</f>
        <v>　</v>
      </c>
      <c r="J79" s="12" t="str">
        <f>名簿作成!F79</f>
        <v>　</v>
      </c>
      <c r="K79" s="100">
        <f>名簿作成!L79</f>
        <v>0</v>
      </c>
      <c r="M79" s="3" t="str">
        <f t="shared" si="7"/>
        <v/>
      </c>
    </row>
    <row r="80" spans="1:13" ht="18" customHeight="1" x14ac:dyDescent="0.15">
      <c r="A80" s="75"/>
      <c r="B80" s="13"/>
      <c r="C80" s="78" t="str">
        <f>IF(A80="","",COUNTIF($A$2:A80,"○"))</f>
        <v/>
      </c>
      <c r="D80" s="78" t="str">
        <f>IF(F80="","",COUNTIF($F$2:F80,F80))</f>
        <v/>
      </c>
      <c r="E80" s="82" t="str">
        <f t="shared" si="6"/>
        <v/>
      </c>
      <c r="F80" s="12" t="str">
        <f>名簿作成!B80</f>
        <v/>
      </c>
      <c r="G80" s="13">
        <f>名簿作成!C80</f>
        <v>0</v>
      </c>
      <c r="H80" s="13">
        <f>名簿作成!D80</f>
        <v>0</v>
      </c>
      <c r="I80" s="12" t="str">
        <f>名簿作成!E80</f>
        <v>　</v>
      </c>
      <c r="J80" s="12" t="str">
        <f>名簿作成!F80</f>
        <v>　</v>
      </c>
      <c r="K80" s="100">
        <f>名簿作成!L80</f>
        <v>0</v>
      </c>
      <c r="M80" s="3" t="str">
        <f t="shared" si="7"/>
        <v/>
      </c>
    </row>
    <row r="81" spans="1:13" ht="18" customHeight="1" thickBot="1" x14ac:dyDescent="0.2">
      <c r="A81" s="16"/>
      <c r="B81" s="13"/>
      <c r="C81" s="78" t="str">
        <f>IF(A81="","",COUNTIF($A$2:A81,"○"))</f>
        <v/>
      </c>
      <c r="D81" s="78" t="str">
        <f>IF(F81="","",COUNTIF($F$2:F81,F81))</f>
        <v/>
      </c>
      <c r="E81" s="82" t="str">
        <f t="shared" si="6"/>
        <v/>
      </c>
      <c r="F81" s="12" t="str">
        <f>名簿作成!B81</f>
        <v/>
      </c>
      <c r="G81" s="13">
        <f>名簿作成!C81</f>
        <v>0</v>
      </c>
      <c r="H81" s="13">
        <f>名簿作成!D81</f>
        <v>0</v>
      </c>
      <c r="I81" s="12" t="str">
        <f>名簿作成!E81</f>
        <v>　</v>
      </c>
      <c r="J81" s="12" t="str">
        <f>名簿作成!F81</f>
        <v>　</v>
      </c>
      <c r="K81" s="100">
        <f>名簿作成!L81</f>
        <v>0</v>
      </c>
      <c r="M81" s="3" t="str">
        <f t="shared" si="7"/>
        <v/>
      </c>
    </row>
    <row r="82" spans="1:13" ht="18" customHeight="1" x14ac:dyDescent="0.15">
      <c r="A82" s="14"/>
      <c r="B82" s="2"/>
      <c r="C82" s="76" t="str">
        <f>IF(A82="","",COUNTIF($A$2:A82,"○"))</f>
        <v/>
      </c>
      <c r="D82" s="76" t="str">
        <f>IF(F82="","",COUNTIF($F$2:F82,F82))</f>
        <v/>
      </c>
      <c r="E82" s="80" t="str">
        <f>IF(F82="","",F82&amp;D82)</f>
        <v/>
      </c>
      <c r="F82" s="11" t="str">
        <f>名簿作成!B82</f>
        <v/>
      </c>
      <c r="G82" s="2">
        <f>名簿作成!C82</f>
        <v>0</v>
      </c>
      <c r="H82" s="2">
        <f>名簿作成!D82</f>
        <v>0</v>
      </c>
      <c r="I82" s="11" t="str">
        <f>名簿作成!E82</f>
        <v>　</v>
      </c>
      <c r="J82" s="11" t="str">
        <f>名簿作成!F82</f>
        <v>　</v>
      </c>
      <c r="K82" s="98">
        <f>名簿作成!L82</f>
        <v>0</v>
      </c>
      <c r="M82" s="3" t="str">
        <f t="shared" si="7"/>
        <v/>
      </c>
    </row>
    <row r="83" spans="1:13" ht="18" customHeight="1" x14ac:dyDescent="0.15">
      <c r="A83" s="15"/>
      <c r="B83" s="60"/>
      <c r="C83" s="77" t="str">
        <f>IF(A83="","",COUNTIF($A$2:A83,"○"))</f>
        <v/>
      </c>
      <c r="D83" s="77" t="str">
        <f>IF(F83="","",COUNTIF($F$2:F83,F83))</f>
        <v/>
      </c>
      <c r="E83" s="81" t="str">
        <f t="shared" ref="E83:E101" si="8">IF(F83="","",F83&amp;D83)</f>
        <v/>
      </c>
      <c r="F83" s="4" t="str">
        <f>名簿作成!B83</f>
        <v/>
      </c>
      <c r="G83" s="60">
        <f>名簿作成!C83</f>
        <v>0</v>
      </c>
      <c r="H83" s="60">
        <f>名簿作成!D83</f>
        <v>0</v>
      </c>
      <c r="I83" s="4" t="str">
        <f>名簿作成!E83</f>
        <v>　</v>
      </c>
      <c r="J83" s="4" t="str">
        <f>名簿作成!F83</f>
        <v>　</v>
      </c>
      <c r="K83" s="99">
        <f>名簿作成!L83</f>
        <v>0</v>
      </c>
      <c r="M83" s="3" t="str">
        <f t="shared" si="7"/>
        <v/>
      </c>
    </row>
    <row r="84" spans="1:13" ht="18" customHeight="1" x14ac:dyDescent="0.15">
      <c r="A84" s="15"/>
      <c r="B84" s="60"/>
      <c r="C84" s="77" t="str">
        <f>IF(A84="","",COUNTIF($A$2:A84,"○"))</f>
        <v/>
      </c>
      <c r="D84" s="77" t="str">
        <f>IF(F84="","",COUNTIF($F$2:F84,F84))</f>
        <v/>
      </c>
      <c r="E84" s="81" t="str">
        <f t="shared" si="8"/>
        <v/>
      </c>
      <c r="F84" s="4" t="str">
        <f>名簿作成!B84</f>
        <v/>
      </c>
      <c r="G84" s="60">
        <f>名簿作成!C84</f>
        <v>0</v>
      </c>
      <c r="H84" s="60">
        <f>名簿作成!D84</f>
        <v>0</v>
      </c>
      <c r="I84" s="4" t="str">
        <f>名簿作成!E84</f>
        <v>　</v>
      </c>
      <c r="J84" s="4" t="str">
        <f>名簿作成!F84</f>
        <v>　</v>
      </c>
      <c r="K84" s="99">
        <f>名簿作成!L84</f>
        <v>0</v>
      </c>
      <c r="M84" s="3" t="str">
        <f t="shared" si="7"/>
        <v/>
      </c>
    </row>
    <row r="85" spans="1:13" ht="18" customHeight="1" x14ac:dyDescent="0.15">
      <c r="A85" s="15"/>
      <c r="B85" s="60"/>
      <c r="C85" s="77" t="str">
        <f>IF(A85="","",COUNTIF($A$2:A85,"○"))</f>
        <v/>
      </c>
      <c r="D85" s="77" t="str">
        <f>IF(F85="","",COUNTIF($F$2:F85,F85))</f>
        <v/>
      </c>
      <c r="E85" s="81" t="str">
        <f t="shared" si="8"/>
        <v/>
      </c>
      <c r="F85" s="4" t="str">
        <f>名簿作成!B85</f>
        <v/>
      </c>
      <c r="G85" s="60">
        <f>名簿作成!C85</f>
        <v>0</v>
      </c>
      <c r="H85" s="60">
        <f>名簿作成!D85</f>
        <v>0</v>
      </c>
      <c r="I85" s="4" t="str">
        <f>名簿作成!E85</f>
        <v>　</v>
      </c>
      <c r="J85" s="4" t="str">
        <f>名簿作成!F85</f>
        <v>　</v>
      </c>
      <c r="K85" s="99">
        <f>名簿作成!L85</f>
        <v>0</v>
      </c>
      <c r="M85" s="3" t="str">
        <f t="shared" si="7"/>
        <v/>
      </c>
    </row>
    <row r="86" spans="1:13" ht="18" customHeight="1" x14ac:dyDescent="0.15">
      <c r="A86" s="15"/>
      <c r="B86" s="60"/>
      <c r="C86" s="77" t="str">
        <f>IF(A86="","",COUNTIF($A$2:A86,"○"))</f>
        <v/>
      </c>
      <c r="D86" s="77" t="str">
        <f>IF(F86="","",COUNTIF($F$2:F86,F86))</f>
        <v/>
      </c>
      <c r="E86" s="81" t="str">
        <f t="shared" si="8"/>
        <v/>
      </c>
      <c r="F86" s="4" t="str">
        <f>名簿作成!B86</f>
        <v/>
      </c>
      <c r="G86" s="60">
        <f>名簿作成!C86</f>
        <v>0</v>
      </c>
      <c r="H86" s="60">
        <f>名簿作成!D86</f>
        <v>0</v>
      </c>
      <c r="I86" s="4" t="str">
        <f>名簿作成!E86</f>
        <v>　</v>
      </c>
      <c r="J86" s="4" t="str">
        <f>名簿作成!F86</f>
        <v>　</v>
      </c>
      <c r="K86" s="99">
        <f>名簿作成!L86</f>
        <v>0</v>
      </c>
      <c r="M86" s="3" t="str">
        <f t="shared" si="7"/>
        <v/>
      </c>
    </row>
    <row r="87" spans="1:13" ht="18" customHeight="1" x14ac:dyDescent="0.15">
      <c r="A87" s="15"/>
      <c r="B87" s="60"/>
      <c r="C87" s="77" t="str">
        <f>IF(A87="","",COUNTIF($A$2:A87,"○"))</f>
        <v/>
      </c>
      <c r="D87" s="77" t="str">
        <f>IF(F87="","",COUNTIF($F$2:F87,F87))</f>
        <v/>
      </c>
      <c r="E87" s="81" t="str">
        <f t="shared" si="8"/>
        <v/>
      </c>
      <c r="F87" s="4" t="str">
        <f>名簿作成!B87</f>
        <v/>
      </c>
      <c r="G87" s="60">
        <f>名簿作成!C87</f>
        <v>0</v>
      </c>
      <c r="H87" s="60">
        <f>名簿作成!D87</f>
        <v>0</v>
      </c>
      <c r="I87" s="4" t="str">
        <f>名簿作成!E87</f>
        <v>　</v>
      </c>
      <c r="J87" s="4" t="str">
        <f>名簿作成!F87</f>
        <v>　</v>
      </c>
      <c r="K87" s="99">
        <f>名簿作成!L87</f>
        <v>0</v>
      </c>
      <c r="M87" s="3" t="str">
        <f t="shared" si="7"/>
        <v/>
      </c>
    </row>
    <row r="88" spans="1:13" ht="18" customHeight="1" x14ac:dyDescent="0.15">
      <c r="A88" s="15"/>
      <c r="B88" s="60"/>
      <c r="C88" s="77" t="str">
        <f>IF(A88="","",COUNTIF($A$2:A88,"○"))</f>
        <v/>
      </c>
      <c r="D88" s="77" t="str">
        <f>IF(F88="","",COUNTIF($F$2:F88,F88))</f>
        <v/>
      </c>
      <c r="E88" s="81" t="str">
        <f t="shared" si="8"/>
        <v/>
      </c>
      <c r="F88" s="4" t="str">
        <f>名簿作成!B88</f>
        <v/>
      </c>
      <c r="G88" s="60">
        <f>名簿作成!C88</f>
        <v>0</v>
      </c>
      <c r="H88" s="60">
        <f>名簿作成!D88</f>
        <v>0</v>
      </c>
      <c r="I88" s="4" t="str">
        <f>名簿作成!E88</f>
        <v>　</v>
      </c>
      <c r="J88" s="4" t="str">
        <f>名簿作成!F88</f>
        <v>　</v>
      </c>
      <c r="K88" s="99">
        <f>名簿作成!L88</f>
        <v>0</v>
      </c>
      <c r="M88" s="3" t="str">
        <f t="shared" si="7"/>
        <v/>
      </c>
    </row>
    <row r="89" spans="1:13" ht="18" customHeight="1" x14ac:dyDescent="0.15">
      <c r="A89" s="15"/>
      <c r="B89" s="60"/>
      <c r="C89" s="77" t="str">
        <f>IF(A89="","",COUNTIF($A$2:A89,"○"))</f>
        <v/>
      </c>
      <c r="D89" s="77" t="str">
        <f>IF(F89="","",COUNTIF($F$2:F89,F89))</f>
        <v/>
      </c>
      <c r="E89" s="81" t="str">
        <f t="shared" si="8"/>
        <v/>
      </c>
      <c r="F89" s="4" t="str">
        <f>名簿作成!B89</f>
        <v/>
      </c>
      <c r="G89" s="60">
        <f>名簿作成!C89</f>
        <v>0</v>
      </c>
      <c r="H89" s="60">
        <f>名簿作成!D89</f>
        <v>0</v>
      </c>
      <c r="I89" s="4" t="str">
        <f>名簿作成!E89</f>
        <v>　</v>
      </c>
      <c r="J89" s="4" t="str">
        <f>名簿作成!F89</f>
        <v>　</v>
      </c>
      <c r="K89" s="99">
        <f>名簿作成!L89</f>
        <v>0</v>
      </c>
      <c r="M89" s="3" t="str">
        <f t="shared" si="7"/>
        <v/>
      </c>
    </row>
    <row r="90" spans="1:13" ht="18" customHeight="1" x14ac:dyDescent="0.15">
      <c r="A90" s="15"/>
      <c r="B90" s="60"/>
      <c r="C90" s="77" t="str">
        <f>IF(A90="","",COUNTIF($A$2:A90,"○"))</f>
        <v/>
      </c>
      <c r="D90" s="77" t="str">
        <f>IF(F90="","",COUNTIF($F$2:F90,F90))</f>
        <v/>
      </c>
      <c r="E90" s="81" t="str">
        <f t="shared" si="8"/>
        <v/>
      </c>
      <c r="F90" s="4" t="str">
        <f>名簿作成!B90</f>
        <v/>
      </c>
      <c r="G90" s="60">
        <f>名簿作成!C90</f>
        <v>0</v>
      </c>
      <c r="H90" s="60">
        <f>名簿作成!D90</f>
        <v>0</v>
      </c>
      <c r="I90" s="4" t="str">
        <f>名簿作成!E90</f>
        <v>　</v>
      </c>
      <c r="J90" s="4" t="str">
        <f>名簿作成!F90</f>
        <v>　</v>
      </c>
      <c r="K90" s="99">
        <f>名簿作成!L90</f>
        <v>0</v>
      </c>
      <c r="M90" s="3" t="str">
        <f t="shared" si="7"/>
        <v/>
      </c>
    </row>
    <row r="91" spans="1:13" ht="18" customHeight="1" x14ac:dyDescent="0.15">
      <c r="A91" s="15"/>
      <c r="B91" s="60"/>
      <c r="C91" s="77" t="str">
        <f>IF(A91="","",COUNTIF($A$2:A91,"○"))</f>
        <v/>
      </c>
      <c r="D91" s="77" t="str">
        <f>IF(F91="","",COUNTIF($F$2:F91,F91))</f>
        <v/>
      </c>
      <c r="E91" s="81" t="str">
        <f t="shared" si="8"/>
        <v/>
      </c>
      <c r="F91" s="4" t="str">
        <f>名簿作成!B91</f>
        <v/>
      </c>
      <c r="G91" s="60">
        <f>名簿作成!C91</f>
        <v>0</v>
      </c>
      <c r="H91" s="60">
        <f>名簿作成!D91</f>
        <v>0</v>
      </c>
      <c r="I91" s="4" t="str">
        <f>名簿作成!E91</f>
        <v>　</v>
      </c>
      <c r="J91" s="4" t="str">
        <f>名簿作成!F91</f>
        <v>　</v>
      </c>
      <c r="K91" s="99">
        <f>名簿作成!L91</f>
        <v>0</v>
      </c>
      <c r="M91" s="3" t="str">
        <f t="shared" si="7"/>
        <v/>
      </c>
    </row>
    <row r="92" spans="1:13" ht="18" customHeight="1" x14ac:dyDescent="0.15">
      <c r="A92" s="75"/>
      <c r="B92" s="13"/>
      <c r="C92" s="78" t="str">
        <f>IF(A92="","",COUNTIF($A$2:A92,"○"))</f>
        <v/>
      </c>
      <c r="D92" s="78" t="str">
        <f>IF(F92="","",COUNTIF($F$2:F92,F92))</f>
        <v/>
      </c>
      <c r="E92" s="82" t="str">
        <f t="shared" si="8"/>
        <v/>
      </c>
      <c r="F92" s="12" t="str">
        <f>名簿作成!B92</f>
        <v/>
      </c>
      <c r="G92" s="13">
        <f>名簿作成!C92</f>
        <v>0</v>
      </c>
      <c r="H92" s="13">
        <f>名簿作成!D92</f>
        <v>0</v>
      </c>
      <c r="I92" s="12" t="str">
        <f>名簿作成!E92</f>
        <v>　</v>
      </c>
      <c r="J92" s="12" t="str">
        <f>名簿作成!F92</f>
        <v>　</v>
      </c>
      <c r="K92" s="100">
        <f>名簿作成!L92</f>
        <v>0</v>
      </c>
      <c r="M92" s="3" t="str">
        <f t="shared" si="7"/>
        <v/>
      </c>
    </row>
    <row r="93" spans="1:13" ht="18" customHeight="1" x14ac:dyDescent="0.15">
      <c r="A93" s="75"/>
      <c r="B93" s="13"/>
      <c r="C93" s="78" t="str">
        <f>IF(A93="","",COUNTIF($A$2:A93,"○"))</f>
        <v/>
      </c>
      <c r="D93" s="78" t="str">
        <f>IF(F93="","",COUNTIF($F$2:F93,F93))</f>
        <v/>
      </c>
      <c r="E93" s="82" t="str">
        <f t="shared" si="8"/>
        <v/>
      </c>
      <c r="F93" s="12" t="str">
        <f>名簿作成!B93</f>
        <v/>
      </c>
      <c r="G93" s="13">
        <f>名簿作成!C93</f>
        <v>0</v>
      </c>
      <c r="H93" s="13">
        <f>名簿作成!D93</f>
        <v>0</v>
      </c>
      <c r="I93" s="12" t="str">
        <f>名簿作成!E93</f>
        <v>　</v>
      </c>
      <c r="J93" s="12" t="str">
        <f>名簿作成!F93</f>
        <v>　</v>
      </c>
      <c r="K93" s="100">
        <f>名簿作成!L93</f>
        <v>0</v>
      </c>
      <c r="M93" s="3" t="str">
        <f t="shared" si="7"/>
        <v/>
      </c>
    </row>
    <row r="94" spans="1:13" ht="18" customHeight="1" x14ac:dyDescent="0.15">
      <c r="A94" s="75"/>
      <c r="B94" s="13"/>
      <c r="C94" s="78" t="str">
        <f>IF(A94="","",COUNTIF($A$2:A94,"○"))</f>
        <v/>
      </c>
      <c r="D94" s="78" t="str">
        <f>IF(F94="","",COUNTIF($F$2:F94,F94))</f>
        <v/>
      </c>
      <c r="E94" s="82" t="str">
        <f t="shared" si="8"/>
        <v/>
      </c>
      <c r="F94" s="12" t="str">
        <f>名簿作成!B94</f>
        <v/>
      </c>
      <c r="G94" s="13">
        <f>名簿作成!C94</f>
        <v>0</v>
      </c>
      <c r="H94" s="13">
        <f>名簿作成!D94</f>
        <v>0</v>
      </c>
      <c r="I94" s="12" t="str">
        <f>名簿作成!E94</f>
        <v>　</v>
      </c>
      <c r="J94" s="12" t="str">
        <f>名簿作成!F94</f>
        <v>　</v>
      </c>
      <c r="K94" s="100">
        <f>名簿作成!L94</f>
        <v>0</v>
      </c>
      <c r="M94" s="3" t="str">
        <f t="shared" si="7"/>
        <v/>
      </c>
    </row>
    <row r="95" spans="1:13" ht="18" customHeight="1" x14ac:dyDescent="0.15">
      <c r="A95" s="75"/>
      <c r="B95" s="13"/>
      <c r="C95" s="78" t="str">
        <f>IF(A95="","",COUNTIF($A$2:A95,"○"))</f>
        <v/>
      </c>
      <c r="D95" s="78" t="str">
        <f>IF(F95="","",COUNTIF($F$2:F95,F95))</f>
        <v/>
      </c>
      <c r="E95" s="82" t="str">
        <f t="shared" si="8"/>
        <v/>
      </c>
      <c r="F95" s="12" t="str">
        <f>名簿作成!B95</f>
        <v/>
      </c>
      <c r="G95" s="13">
        <f>名簿作成!C95</f>
        <v>0</v>
      </c>
      <c r="H95" s="13">
        <f>名簿作成!D95</f>
        <v>0</v>
      </c>
      <c r="I95" s="12" t="str">
        <f>名簿作成!E95</f>
        <v>　</v>
      </c>
      <c r="J95" s="12" t="str">
        <f>名簿作成!F95</f>
        <v>　</v>
      </c>
      <c r="K95" s="100">
        <f>名簿作成!L95</f>
        <v>0</v>
      </c>
      <c r="M95" s="3" t="str">
        <f t="shared" si="7"/>
        <v/>
      </c>
    </row>
    <row r="96" spans="1:13" ht="18" customHeight="1" x14ac:dyDescent="0.15">
      <c r="A96" s="75"/>
      <c r="B96" s="13"/>
      <c r="C96" s="78" t="str">
        <f>IF(A96="","",COUNTIF($A$2:A96,"○"))</f>
        <v/>
      </c>
      <c r="D96" s="78" t="str">
        <f>IF(F96="","",COUNTIF($F$2:F96,F96))</f>
        <v/>
      </c>
      <c r="E96" s="82" t="str">
        <f t="shared" si="8"/>
        <v/>
      </c>
      <c r="F96" s="12" t="str">
        <f>名簿作成!B96</f>
        <v/>
      </c>
      <c r="G96" s="13">
        <f>名簿作成!C96</f>
        <v>0</v>
      </c>
      <c r="H96" s="13">
        <f>名簿作成!D96</f>
        <v>0</v>
      </c>
      <c r="I96" s="12" t="str">
        <f>名簿作成!E96</f>
        <v>　</v>
      </c>
      <c r="J96" s="12" t="str">
        <f>名簿作成!F96</f>
        <v>　</v>
      </c>
      <c r="K96" s="100">
        <f>名簿作成!L96</f>
        <v>0</v>
      </c>
      <c r="M96" s="3" t="str">
        <f t="shared" si="7"/>
        <v/>
      </c>
    </row>
    <row r="97" spans="1:13" ht="18" customHeight="1" x14ac:dyDescent="0.15">
      <c r="A97" s="75"/>
      <c r="B97" s="13"/>
      <c r="C97" s="78" t="str">
        <f>IF(A97="","",COUNTIF($A$2:A97,"○"))</f>
        <v/>
      </c>
      <c r="D97" s="78" t="str">
        <f>IF(F97="","",COUNTIF($F$2:F97,F97))</f>
        <v/>
      </c>
      <c r="E97" s="82" t="str">
        <f t="shared" si="8"/>
        <v/>
      </c>
      <c r="F97" s="12" t="str">
        <f>名簿作成!B97</f>
        <v/>
      </c>
      <c r="G97" s="13">
        <f>名簿作成!C97</f>
        <v>0</v>
      </c>
      <c r="H97" s="13">
        <f>名簿作成!D97</f>
        <v>0</v>
      </c>
      <c r="I97" s="12" t="str">
        <f>名簿作成!E97</f>
        <v>　</v>
      </c>
      <c r="J97" s="12" t="str">
        <f>名簿作成!F97</f>
        <v>　</v>
      </c>
      <c r="K97" s="100">
        <f>名簿作成!L97</f>
        <v>0</v>
      </c>
      <c r="M97" s="3" t="str">
        <f t="shared" si="7"/>
        <v/>
      </c>
    </row>
    <row r="98" spans="1:13" ht="18" customHeight="1" x14ac:dyDescent="0.15">
      <c r="A98" s="75"/>
      <c r="B98" s="13"/>
      <c r="C98" s="78" t="str">
        <f>IF(A98="","",COUNTIF($A$2:A98,"○"))</f>
        <v/>
      </c>
      <c r="D98" s="78" t="str">
        <f>IF(F98="","",COUNTIF($F$2:F98,F98))</f>
        <v/>
      </c>
      <c r="E98" s="82" t="str">
        <f t="shared" si="8"/>
        <v/>
      </c>
      <c r="F98" s="12" t="str">
        <f>名簿作成!B98</f>
        <v/>
      </c>
      <c r="G98" s="13">
        <f>名簿作成!C98</f>
        <v>0</v>
      </c>
      <c r="H98" s="13">
        <f>名簿作成!D98</f>
        <v>0</v>
      </c>
      <c r="I98" s="12" t="str">
        <f>名簿作成!E98</f>
        <v>　</v>
      </c>
      <c r="J98" s="12" t="str">
        <f>名簿作成!F98</f>
        <v>　</v>
      </c>
      <c r="K98" s="100">
        <f>名簿作成!L98</f>
        <v>0</v>
      </c>
      <c r="M98" s="3" t="str">
        <f t="shared" si="7"/>
        <v/>
      </c>
    </row>
    <row r="99" spans="1:13" ht="18" customHeight="1" x14ac:dyDescent="0.15">
      <c r="A99" s="75"/>
      <c r="B99" s="13"/>
      <c r="C99" s="78" t="str">
        <f>IF(A99="","",COUNTIF($A$2:A99,"○"))</f>
        <v/>
      </c>
      <c r="D99" s="78" t="str">
        <f>IF(F99="","",COUNTIF($F$2:F99,F99))</f>
        <v/>
      </c>
      <c r="E99" s="82" t="str">
        <f t="shared" si="8"/>
        <v/>
      </c>
      <c r="F99" s="12" t="str">
        <f>名簿作成!B99</f>
        <v/>
      </c>
      <c r="G99" s="13">
        <f>名簿作成!C99</f>
        <v>0</v>
      </c>
      <c r="H99" s="13">
        <f>名簿作成!D99</f>
        <v>0</v>
      </c>
      <c r="I99" s="12" t="str">
        <f>名簿作成!E99</f>
        <v>　</v>
      </c>
      <c r="J99" s="12" t="str">
        <f>名簿作成!F99</f>
        <v>　</v>
      </c>
      <c r="K99" s="100">
        <f>名簿作成!L99</f>
        <v>0</v>
      </c>
      <c r="M99" s="3" t="str">
        <f t="shared" si="7"/>
        <v/>
      </c>
    </row>
    <row r="100" spans="1:13" ht="18" customHeight="1" x14ac:dyDescent="0.15">
      <c r="A100" s="75"/>
      <c r="B100" s="13"/>
      <c r="C100" s="78" t="str">
        <f>IF(A100="","",COUNTIF($A$2:A100,"○"))</f>
        <v/>
      </c>
      <c r="D100" s="78" t="str">
        <f>IF(F100="","",COUNTIF($F$2:F100,F100))</f>
        <v/>
      </c>
      <c r="E100" s="82" t="str">
        <f t="shared" si="8"/>
        <v/>
      </c>
      <c r="F100" s="12" t="str">
        <f>名簿作成!B100</f>
        <v/>
      </c>
      <c r="G100" s="13">
        <f>名簿作成!C100</f>
        <v>0</v>
      </c>
      <c r="H100" s="13">
        <f>名簿作成!D100</f>
        <v>0</v>
      </c>
      <c r="I100" s="12" t="str">
        <f>名簿作成!E100</f>
        <v>　</v>
      </c>
      <c r="J100" s="12" t="str">
        <f>名簿作成!F100</f>
        <v>　</v>
      </c>
      <c r="K100" s="100">
        <f>名簿作成!L100</f>
        <v>0</v>
      </c>
      <c r="M100" s="3" t="str">
        <f t="shared" si="7"/>
        <v/>
      </c>
    </row>
    <row r="101" spans="1:13" ht="18" customHeight="1" thickBot="1" x14ac:dyDescent="0.2">
      <c r="A101" s="16"/>
      <c r="B101" s="13"/>
      <c r="C101" s="78" t="str">
        <f>IF(A101="","",COUNTIF($A$2:A101,"○"))</f>
        <v/>
      </c>
      <c r="D101" s="78" t="str">
        <f>IF(F101="","",COUNTIF($F$2:F101,F101))</f>
        <v/>
      </c>
      <c r="E101" s="82" t="str">
        <f t="shared" si="8"/>
        <v/>
      </c>
      <c r="F101" s="12" t="str">
        <f>名簿作成!B101</f>
        <v/>
      </c>
      <c r="G101" s="13">
        <f>名簿作成!C101</f>
        <v>0</v>
      </c>
      <c r="H101" s="13">
        <f>名簿作成!D101</f>
        <v>0</v>
      </c>
      <c r="I101" s="12" t="str">
        <f>名簿作成!E101</f>
        <v>　</v>
      </c>
      <c r="J101" s="12" t="str">
        <f>名簿作成!F101</f>
        <v>　</v>
      </c>
      <c r="K101" s="100">
        <f>名簿作成!L101</f>
        <v>0</v>
      </c>
      <c r="M101" s="3" t="str">
        <f t="shared" si="7"/>
        <v/>
      </c>
    </row>
    <row r="102" spans="1:13" ht="18.75" customHeight="1" x14ac:dyDescent="0.15">
      <c r="A102" s="14"/>
      <c r="B102" s="2"/>
      <c r="C102" s="76" t="str">
        <f>IF(A102="","",COUNTIF($A$2:A102,"○"))</f>
        <v/>
      </c>
      <c r="D102" s="76">
        <f>IF(F102="","",COUNTIF($F$2:F102,F102))</f>
        <v>1</v>
      </c>
      <c r="E102" s="80" t="str">
        <f>IF(F102="","",F102&amp;D102)</f>
        <v>四日市メリノール学院中学校1</v>
      </c>
      <c r="F102" s="169" t="str">
        <f>名簿作成!B102</f>
        <v>四日市メリノール学院中学校</v>
      </c>
      <c r="G102" s="170" t="str">
        <f>名簿作成!C102</f>
        <v>女</v>
      </c>
      <c r="H102" s="170" t="str">
        <f>名簿作成!D102</f>
        <v>③</v>
      </c>
      <c r="I102" s="169" t="str">
        <f>名簿作成!E102</f>
        <v>井上　ひなた</v>
      </c>
      <c r="J102" s="169" t="str">
        <f>名簿作成!F102</f>
        <v>いのうえ　ひなた</v>
      </c>
      <c r="K102" s="171">
        <f>名簿作成!L102</f>
        <v>38733</v>
      </c>
      <c r="M102" s="3" t="str">
        <f t="shared" si="7"/>
        <v>高3</v>
      </c>
    </row>
    <row r="103" spans="1:13" ht="18.75" customHeight="1" x14ac:dyDescent="0.15">
      <c r="A103" s="15"/>
      <c r="B103" s="60"/>
      <c r="C103" s="77" t="str">
        <f>IF(A103="","",COUNTIF($A$2:A103,"○"))</f>
        <v/>
      </c>
      <c r="D103" s="77">
        <f>IF(F103="","",COUNTIF($F$2:F103,F103))</f>
        <v>2</v>
      </c>
      <c r="E103" s="81" t="str">
        <f t="shared" ref="E103:E121" si="9">IF(F103="","",F103&amp;D103)</f>
        <v>四日市メリノール学院中学校2</v>
      </c>
      <c r="F103" s="172" t="str">
        <f>名簿作成!B103</f>
        <v>四日市メリノール学院中学校</v>
      </c>
      <c r="G103" s="173" t="str">
        <f>名簿作成!C103</f>
        <v>女</v>
      </c>
      <c r="H103" s="173" t="str">
        <f>名簿作成!D103</f>
        <v>③</v>
      </c>
      <c r="I103" s="172" t="str">
        <f>名簿作成!E103</f>
        <v>柳瀬　妃七子</v>
      </c>
      <c r="J103" s="172" t="str">
        <f>名簿作成!F103</f>
        <v>やなせ　ひなこ</v>
      </c>
      <c r="K103" s="174">
        <f>名簿作成!L103</f>
        <v>38498</v>
      </c>
      <c r="M103" s="3" t="str">
        <f t="shared" si="7"/>
        <v>高3</v>
      </c>
    </row>
    <row r="104" spans="1:13" ht="18.75" customHeight="1" x14ac:dyDescent="0.15">
      <c r="A104" s="15"/>
      <c r="B104" s="60"/>
      <c r="C104" s="77" t="str">
        <f>IF(A104="","",COUNTIF($A$2:A104,"○"))</f>
        <v/>
      </c>
      <c r="D104" s="77">
        <f>IF(F104="","",COUNTIF($F$2:F104,F104))</f>
        <v>3</v>
      </c>
      <c r="E104" s="81" t="str">
        <f t="shared" si="9"/>
        <v>四日市メリノール学院中学校3</v>
      </c>
      <c r="F104" s="172" t="str">
        <f>名簿作成!B104</f>
        <v>四日市メリノール学院中学校</v>
      </c>
      <c r="G104" s="173" t="str">
        <f>名簿作成!C104</f>
        <v>女</v>
      </c>
      <c r="H104" s="173" t="str">
        <f>名簿作成!D104</f>
        <v>①</v>
      </c>
      <c r="I104" s="172" t="str">
        <f>名簿作成!E104</f>
        <v>井上　姫花</v>
      </c>
      <c r="J104" s="172" t="str">
        <f>名簿作成!F104</f>
        <v>いのうえ　ひな</v>
      </c>
      <c r="K104" s="174">
        <f>名簿作成!L104</f>
        <v>39445</v>
      </c>
      <c r="M104" s="3" t="str">
        <f t="shared" si="7"/>
        <v>高1</v>
      </c>
    </row>
    <row r="105" spans="1:13" ht="18.75" customHeight="1" x14ac:dyDescent="0.15">
      <c r="A105" s="15"/>
      <c r="B105" s="60"/>
      <c r="C105" s="77" t="str">
        <f>IF(A105="","",COUNTIF($A$2:A105,"○"))</f>
        <v/>
      </c>
      <c r="D105" s="77">
        <f>IF(F105="","",COUNTIF($F$2:F105,F105))</f>
        <v>1</v>
      </c>
      <c r="E105" s="81" t="str">
        <f t="shared" si="9"/>
        <v>桜丘中学校1</v>
      </c>
      <c r="F105" s="172" t="str">
        <f>名簿作成!B105</f>
        <v>桜丘中学校</v>
      </c>
      <c r="G105" s="173" t="str">
        <f>名簿作成!C105</f>
        <v>男</v>
      </c>
      <c r="H105" s="173" t="str">
        <f>名簿作成!D105</f>
        <v>①</v>
      </c>
      <c r="I105" s="172" t="str">
        <f>名簿作成!E105</f>
        <v>櫻井　唯人</v>
      </c>
      <c r="J105" s="172" t="str">
        <f>名簿作成!F105</f>
        <v>さくらい　ゆいと</v>
      </c>
      <c r="K105" s="174">
        <f>名簿作成!L105</f>
        <v>39245</v>
      </c>
      <c r="M105" s="3" t="str">
        <f t="shared" si="7"/>
        <v>高1</v>
      </c>
    </row>
    <row r="106" spans="1:13" ht="18.75" customHeight="1" x14ac:dyDescent="0.15">
      <c r="A106" s="15"/>
      <c r="B106" s="60"/>
      <c r="C106" s="77" t="str">
        <f>IF(A106="","",COUNTIF($A$2:A106,"○"))</f>
        <v/>
      </c>
      <c r="D106" s="77">
        <f>IF(F106="","",COUNTIF($F$2:F106,F106))</f>
        <v>2</v>
      </c>
      <c r="E106" s="81" t="str">
        <f t="shared" si="9"/>
        <v>桜丘中学校2</v>
      </c>
      <c r="F106" s="172" t="str">
        <f>名簿作成!B106</f>
        <v>桜丘中学校</v>
      </c>
      <c r="G106" s="173" t="str">
        <f>名簿作成!C106</f>
        <v>男</v>
      </c>
      <c r="H106" s="173" t="str">
        <f>名簿作成!D106</f>
        <v>①</v>
      </c>
      <c r="I106" s="172" t="str">
        <f>名簿作成!E106</f>
        <v>園田　宜弘</v>
      </c>
      <c r="J106" s="172" t="str">
        <f>名簿作成!F106</f>
        <v>そのだ　よしひろ</v>
      </c>
      <c r="K106" s="174">
        <f>名簿作成!L106</f>
        <v>39200</v>
      </c>
      <c r="M106" s="3" t="str">
        <f t="shared" si="7"/>
        <v>高1</v>
      </c>
    </row>
    <row r="107" spans="1:13" ht="18.75" customHeight="1" x14ac:dyDescent="0.15">
      <c r="A107" s="15"/>
      <c r="B107" s="60"/>
      <c r="C107" s="77" t="str">
        <f>IF(A107="","",COUNTIF($A$2:A107,"○"))</f>
        <v/>
      </c>
      <c r="D107" s="77">
        <f>IF(F107="","",COUNTIF($F$2:F107,F107))</f>
        <v>3</v>
      </c>
      <c r="E107" s="81" t="str">
        <f t="shared" si="9"/>
        <v>桜丘中学校3</v>
      </c>
      <c r="F107" s="172" t="str">
        <f>名簿作成!B107</f>
        <v>桜丘中学校</v>
      </c>
      <c r="G107" s="173" t="str">
        <f>名簿作成!C107</f>
        <v>男</v>
      </c>
      <c r="H107" s="173" t="str">
        <f>名簿作成!D107</f>
        <v>①</v>
      </c>
      <c r="I107" s="172" t="str">
        <f>名簿作成!E107</f>
        <v>武末　昂樹</v>
      </c>
      <c r="J107" s="172" t="str">
        <f>名簿作成!F107</f>
        <v>たけすえ　こうき</v>
      </c>
      <c r="K107" s="174">
        <f>名簿作成!L107</f>
        <v>39412</v>
      </c>
      <c r="M107" s="3" t="str">
        <f t="shared" si="7"/>
        <v>高1</v>
      </c>
    </row>
    <row r="108" spans="1:13" ht="18.75" customHeight="1" x14ac:dyDescent="0.15">
      <c r="A108" s="15"/>
      <c r="B108" s="60"/>
      <c r="C108" s="77" t="str">
        <f>IF(A108="","",COUNTIF($A$2:A108,"○"))</f>
        <v/>
      </c>
      <c r="D108" s="77">
        <f>IF(F108="","",COUNTIF($F$2:F108,F108))</f>
        <v>4</v>
      </c>
      <c r="E108" s="81" t="str">
        <f t="shared" si="9"/>
        <v>桜丘中学校4</v>
      </c>
      <c r="F108" s="172" t="str">
        <f>名簿作成!B108</f>
        <v>桜丘中学校</v>
      </c>
      <c r="G108" s="173" t="str">
        <f>名簿作成!C108</f>
        <v>男</v>
      </c>
      <c r="H108" s="173" t="str">
        <f>名簿作成!D108</f>
        <v>①</v>
      </c>
      <c r="I108" s="172" t="str">
        <f>名簿作成!E108</f>
        <v>山田　和德</v>
      </c>
      <c r="J108" s="172" t="str">
        <f>名簿作成!F108</f>
        <v>やまだ　よしのり</v>
      </c>
      <c r="K108" s="174">
        <f>名簿作成!L108</f>
        <v>39499</v>
      </c>
      <c r="M108" s="3" t="str">
        <f t="shared" si="7"/>
        <v>高1</v>
      </c>
    </row>
    <row r="109" spans="1:13" ht="18.75" customHeight="1" x14ac:dyDescent="0.15">
      <c r="A109" s="15"/>
      <c r="B109" s="60"/>
      <c r="C109" s="77" t="str">
        <f>IF(A109="","",COUNTIF($A$2:A109,"○"))</f>
        <v/>
      </c>
      <c r="D109" s="77">
        <f>IF(F109="","",COUNTIF($F$2:F109,F109))</f>
        <v>1</v>
      </c>
      <c r="E109" s="81" t="str">
        <f t="shared" si="9"/>
        <v>木曽岬中学校1</v>
      </c>
      <c r="F109" s="172" t="str">
        <f>名簿作成!B109</f>
        <v>木曽岬中学校</v>
      </c>
      <c r="G109" s="173" t="str">
        <f>名簿作成!C109</f>
        <v>男</v>
      </c>
      <c r="H109" s="173" t="str">
        <f>名簿作成!D109</f>
        <v>③</v>
      </c>
      <c r="I109" s="172" t="str">
        <f>名簿作成!E109</f>
        <v>服部　世空</v>
      </c>
      <c r="J109" s="172" t="str">
        <f>名簿作成!F109</f>
        <v>はっとり　そら</v>
      </c>
      <c r="K109" s="174">
        <f>名簿作成!L109</f>
        <v>38569</v>
      </c>
      <c r="M109" s="3" t="str">
        <f t="shared" si="7"/>
        <v>高3</v>
      </c>
    </row>
    <row r="110" spans="1:13" ht="18.75" customHeight="1" x14ac:dyDescent="0.15">
      <c r="A110" s="15"/>
      <c r="B110" s="60"/>
      <c r="C110" s="77" t="str">
        <f>IF(A110="","",COUNTIF($A$2:A110,"○"))</f>
        <v/>
      </c>
      <c r="D110" s="77">
        <f>IF(F110="","",COUNTIF($F$2:F110,F110))</f>
        <v>1</v>
      </c>
      <c r="E110" s="81" t="str">
        <f t="shared" si="9"/>
        <v>三重中学校1</v>
      </c>
      <c r="F110" s="172" t="str">
        <f>名簿作成!B110</f>
        <v>三重中学校</v>
      </c>
      <c r="G110" s="173" t="str">
        <f>名簿作成!C110</f>
        <v>男</v>
      </c>
      <c r="H110" s="173" t="str">
        <f>名簿作成!D110</f>
        <v>②</v>
      </c>
      <c r="I110" s="172" t="str">
        <f>名簿作成!E110</f>
        <v>家崎　日向</v>
      </c>
      <c r="J110" s="172" t="str">
        <f>名簿作成!F110</f>
        <v>いえざき　ひなた</v>
      </c>
      <c r="K110" s="174">
        <f>名簿作成!L110</f>
        <v>38982</v>
      </c>
      <c r="M110" s="3" t="str">
        <f t="shared" si="7"/>
        <v>高2</v>
      </c>
    </row>
    <row r="111" spans="1:13" ht="18.75" customHeight="1" x14ac:dyDescent="0.15">
      <c r="A111" s="15"/>
      <c r="B111" s="60"/>
      <c r="C111" s="77" t="str">
        <f>IF(A111="","",COUNTIF($A$2:A111,"○"))</f>
        <v/>
      </c>
      <c r="D111" s="77">
        <f>IF(F111="","",COUNTIF($F$2:F111,F111))</f>
        <v>1</v>
      </c>
      <c r="E111" s="81" t="str">
        <f t="shared" si="9"/>
        <v>南が丘中学校1</v>
      </c>
      <c r="F111" s="172" t="str">
        <f>名簿作成!B111</f>
        <v>南が丘中学校</v>
      </c>
      <c r="G111" s="173" t="str">
        <f>名簿作成!C111</f>
        <v>男</v>
      </c>
      <c r="H111" s="173" t="str">
        <f>名簿作成!D111</f>
        <v>②</v>
      </c>
      <c r="I111" s="172" t="str">
        <f>名簿作成!E111</f>
        <v>橋本　拓英</v>
      </c>
      <c r="J111" s="172" t="str">
        <f>名簿作成!F111</f>
        <v>はしもと　たくえい</v>
      </c>
      <c r="K111" s="174">
        <f>名簿作成!L111</f>
        <v>39020</v>
      </c>
      <c r="M111" s="3" t="str">
        <f t="shared" si="7"/>
        <v>高2</v>
      </c>
    </row>
    <row r="112" spans="1:13" ht="18.75" customHeight="1" x14ac:dyDescent="0.15">
      <c r="A112" s="75"/>
      <c r="B112" s="13"/>
      <c r="C112" s="78" t="str">
        <f>IF(A112="","",COUNTIF($A$2:A112,"○"))</f>
        <v/>
      </c>
      <c r="D112" s="78">
        <f>IF(F112="","",COUNTIF($F$2:F112,F112))</f>
        <v>1</v>
      </c>
      <c r="E112" s="82" t="str">
        <f t="shared" si="9"/>
        <v>羽津中学校1</v>
      </c>
      <c r="F112" s="175" t="str">
        <f>名簿作成!B112</f>
        <v>羽津中学校</v>
      </c>
      <c r="G112" s="176" t="str">
        <f>名簿作成!C112</f>
        <v>男</v>
      </c>
      <c r="H112" s="176" t="str">
        <f>名簿作成!D112</f>
        <v>②</v>
      </c>
      <c r="I112" s="175" t="str">
        <f>名簿作成!E112</f>
        <v>平野　羚羅</v>
      </c>
      <c r="J112" s="175" t="str">
        <f>名簿作成!F112</f>
        <v>ひらの　れいら</v>
      </c>
      <c r="K112" s="177">
        <f>名簿作成!L112</f>
        <v>39017</v>
      </c>
      <c r="M112" s="3" t="str">
        <f t="shared" si="7"/>
        <v>高2</v>
      </c>
    </row>
    <row r="113" spans="1:13" ht="18.75" customHeight="1" x14ac:dyDescent="0.15">
      <c r="A113" s="75"/>
      <c r="B113" s="13"/>
      <c r="C113" s="78" t="str">
        <f>IF(A113="","",COUNTIF($A$2:A113,"○"))</f>
        <v/>
      </c>
      <c r="D113" s="78">
        <f>IF(F113="","",COUNTIF($F$2:F113,F113))</f>
        <v>1</v>
      </c>
      <c r="E113" s="82" t="str">
        <f t="shared" si="9"/>
        <v>三雲中学校1</v>
      </c>
      <c r="F113" s="175" t="str">
        <f>名簿作成!B113</f>
        <v>三雲中学校</v>
      </c>
      <c r="G113" s="176" t="str">
        <f>名簿作成!C113</f>
        <v>男</v>
      </c>
      <c r="H113" s="176" t="str">
        <f>名簿作成!D113</f>
        <v>②</v>
      </c>
      <c r="I113" s="175" t="str">
        <f>名簿作成!E113</f>
        <v>藤原　遼生</v>
      </c>
      <c r="J113" s="175" t="str">
        <f>名簿作成!F113</f>
        <v>ふじわら　とおい</v>
      </c>
      <c r="K113" s="177">
        <f>名簿作成!L113</f>
        <v>38918</v>
      </c>
      <c r="M113" s="3" t="str">
        <f t="shared" si="7"/>
        <v>高2</v>
      </c>
    </row>
    <row r="114" spans="1:13" ht="18.75" customHeight="1" x14ac:dyDescent="0.15">
      <c r="A114" s="75"/>
      <c r="B114" s="13"/>
      <c r="C114" s="78" t="str">
        <f>IF(A114="","",COUNTIF($A$2:A114,"○"))</f>
        <v/>
      </c>
      <c r="D114" s="78">
        <f>IF(F114="","",COUNTIF($F$2:F114,F114))</f>
        <v>1</v>
      </c>
      <c r="E114" s="82" t="str">
        <f t="shared" si="9"/>
        <v>津田学園中学校1</v>
      </c>
      <c r="F114" s="175" t="str">
        <f>名簿作成!B114</f>
        <v>津田学園中学校</v>
      </c>
      <c r="G114" s="176" t="str">
        <f>名簿作成!C114</f>
        <v>男</v>
      </c>
      <c r="H114" s="176" t="str">
        <f>名簿作成!D114</f>
        <v>②</v>
      </c>
      <c r="I114" s="175" t="str">
        <f>名簿作成!E114</f>
        <v>宮崎　吏功</v>
      </c>
      <c r="J114" s="175" t="str">
        <f>名簿作成!F114</f>
        <v>みやざき　りく</v>
      </c>
      <c r="K114" s="177">
        <f>名簿作成!L114</f>
        <v>38902</v>
      </c>
      <c r="M114" s="3" t="str">
        <f t="shared" si="7"/>
        <v>高2</v>
      </c>
    </row>
    <row r="115" spans="1:13" ht="18.75" customHeight="1" x14ac:dyDescent="0.15">
      <c r="A115" s="75"/>
      <c r="B115" s="13"/>
      <c r="C115" s="78" t="str">
        <f>IF(A115="","",COUNTIF($A$2:A115,"○"))</f>
        <v/>
      </c>
      <c r="D115" s="78">
        <f>IF(F115="","",COUNTIF($F$2:F115,F115))</f>
        <v>1</v>
      </c>
      <c r="E115" s="82" t="str">
        <f t="shared" si="9"/>
        <v>白子中学校1</v>
      </c>
      <c r="F115" s="175" t="str">
        <f>名簿作成!B115</f>
        <v>白子中学校</v>
      </c>
      <c r="G115" s="176" t="str">
        <f>名簿作成!C115</f>
        <v>男</v>
      </c>
      <c r="H115" s="176" t="str">
        <f>名簿作成!D115</f>
        <v>①</v>
      </c>
      <c r="I115" s="175" t="str">
        <f>名簿作成!E115</f>
        <v>石垣　龍之介</v>
      </c>
      <c r="J115" s="175" t="str">
        <f>名簿作成!F115</f>
        <v>いしがき　りゅうのすけ</v>
      </c>
      <c r="K115" s="177">
        <f>名簿作成!L115</f>
        <v>39396</v>
      </c>
      <c r="M115" s="3" t="str">
        <f t="shared" si="7"/>
        <v>高1</v>
      </c>
    </row>
    <row r="116" spans="1:13" ht="18.75" customHeight="1" x14ac:dyDescent="0.15">
      <c r="A116" s="75"/>
      <c r="B116" s="13"/>
      <c r="C116" s="78" t="str">
        <f>IF(A116="","",COUNTIF($A$2:A116,"○"))</f>
        <v/>
      </c>
      <c r="D116" s="78">
        <f>IF(F116="","",COUNTIF($F$2:F116,F116))</f>
        <v>1</v>
      </c>
      <c r="E116" s="82" t="str">
        <f t="shared" si="9"/>
        <v>常盤中学校1</v>
      </c>
      <c r="F116" s="175" t="str">
        <f>名簿作成!B116</f>
        <v>常盤中学校</v>
      </c>
      <c r="G116" s="176" t="str">
        <f>名簿作成!C116</f>
        <v>男</v>
      </c>
      <c r="H116" s="176" t="str">
        <f>名簿作成!D116</f>
        <v>①</v>
      </c>
      <c r="I116" s="175" t="str">
        <f>名簿作成!E116</f>
        <v>太田　竜誠</v>
      </c>
      <c r="J116" s="175" t="str">
        <f>名簿作成!F116</f>
        <v>おおた　りゅうせい</v>
      </c>
      <c r="K116" s="177">
        <f>名簿作成!L116</f>
        <v>39192</v>
      </c>
      <c r="M116" s="3" t="str">
        <f t="shared" si="7"/>
        <v>高1</v>
      </c>
    </row>
    <row r="117" spans="1:13" ht="18.75" customHeight="1" x14ac:dyDescent="0.15">
      <c r="A117" s="75"/>
      <c r="B117" s="13"/>
      <c r="C117" s="78" t="str">
        <f>IF(A117="","",COUNTIF($A$2:A117,"○"))</f>
        <v/>
      </c>
      <c r="D117" s="78">
        <f>IF(F117="","",COUNTIF($F$2:F117,F117))</f>
        <v>1</v>
      </c>
      <c r="E117" s="82" t="str">
        <f t="shared" si="9"/>
        <v>聾学校中等部1</v>
      </c>
      <c r="F117" s="175" t="str">
        <f>名簿作成!B117</f>
        <v>聾学校中等部</v>
      </c>
      <c r="G117" s="176" t="str">
        <f>名簿作成!C117</f>
        <v>男</v>
      </c>
      <c r="H117" s="176" t="str">
        <f>名簿作成!D117</f>
        <v>①</v>
      </c>
      <c r="I117" s="175" t="str">
        <f>名簿作成!E117</f>
        <v>川嵜　晃生</v>
      </c>
      <c r="J117" s="175" t="str">
        <f>名簿作成!F117</f>
        <v>かわさき　こうき</v>
      </c>
      <c r="K117" s="177">
        <f>名簿作成!L117</f>
        <v>39294</v>
      </c>
      <c r="M117" s="3" t="str">
        <f t="shared" si="7"/>
        <v>高1</v>
      </c>
    </row>
    <row r="118" spans="1:13" ht="18.75" customHeight="1" x14ac:dyDescent="0.15">
      <c r="A118" s="75"/>
      <c r="B118" s="13"/>
      <c r="C118" s="78" t="str">
        <f>IF(A118="","",COUNTIF($A$2:A118,"○"))</f>
        <v/>
      </c>
      <c r="D118" s="78">
        <f>IF(F118="","",COUNTIF($F$2:F118,F118))</f>
        <v>1</v>
      </c>
      <c r="E118" s="82" t="str">
        <f t="shared" si="9"/>
        <v>菰野中学校1</v>
      </c>
      <c r="F118" s="175" t="str">
        <f>名簿作成!B118</f>
        <v>菰野中学校</v>
      </c>
      <c r="G118" s="176" t="str">
        <f>名簿作成!C118</f>
        <v>男</v>
      </c>
      <c r="H118" s="176" t="str">
        <f>名簿作成!D118</f>
        <v>①</v>
      </c>
      <c r="I118" s="175" t="str">
        <f>名簿作成!E118</f>
        <v>北浦　大暉</v>
      </c>
      <c r="J118" s="175" t="str">
        <f>名簿作成!F118</f>
        <v>きたうら　たいき</v>
      </c>
      <c r="K118" s="177">
        <f>名簿作成!L118</f>
        <v>39290</v>
      </c>
      <c r="M118" s="3" t="str">
        <f t="shared" si="7"/>
        <v>高1</v>
      </c>
    </row>
    <row r="119" spans="1:13" ht="18.75" customHeight="1" x14ac:dyDescent="0.15">
      <c r="A119" s="75"/>
      <c r="B119" s="13"/>
      <c r="C119" s="78" t="str">
        <f>IF(A119="","",COUNTIF($A$2:A119,"○"))</f>
        <v/>
      </c>
      <c r="D119" s="78">
        <f>IF(F119="","",COUNTIF($F$2:F119,F119))</f>
        <v>1</v>
      </c>
      <c r="E119" s="82" t="str">
        <f t="shared" si="9"/>
        <v>陽和中学校1</v>
      </c>
      <c r="F119" s="175" t="str">
        <f>名簿作成!B119</f>
        <v>陽和中学校</v>
      </c>
      <c r="G119" s="176" t="str">
        <f>名簿作成!C119</f>
        <v>男</v>
      </c>
      <c r="H119" s="176" t="str">
        <f>名簿作成!D119</f>
        <v>①</v>
      </c>
      <c r="I119" s="175" t="str">
        <f>名簿作成!E119</f>
        <v>前田　悠翔</v>
      </c>
      <c r="J119" s="175" t="str">
        <f>名簿作成!F119</f>
        <v>まえだ　はると</v>
      </c>
      <c r="K119" s="177">
        <f>名簿作成!L119</f>
        <v>39401</v>
      </c>
      <c r="M119" s="3" t="str">
        <f t="shared" si="7"/>
        <v>高1</v>
      </c>
    </row>
    <row r="120" spans="1:13" ht="18.75" customHeight="1" x14ac:dyDescent="0.15">
      <c r="A120" s="75"/>
      <c r="B120" s="13"/>
      <c r="C120" s="78" t="str">
        <f>IF(A120="","",COUNTIF($A$2:A120,"○"))</f>
        <v/>
      </c>
      <c r="D120" s="78">
        <f>IF(F120="","",COUNTIF($F$2:F120,F120))</f>
        <v>1</v>
      </c>
      <c r="E120" s="82" t="str">
        <f t="shared" si="9"/>
        <v>北中学校1</v>
      </c>
      <c r="F120" s="175" t="str">
        <f>名簿作成!B120</f>
        <v>北中学校</v>
      </c>
      <c r="G120" s="176" t="str">
        <f>名簿作成!C120</f>
        <v>男</v>
      </c>
      <c r="H120" s="176" t="str">
        <f>名簿作成!D120</f>
        <v>①</v>
      </c>
      <c r="I120" s="175" t="str">
        <f>名簿作成!E120</f>
        <v>吉川　奏風</v>
      </c>
      <c r="J120" s="175" t="str">
        <f>名簿作成!F120</f>
        <v>よしかわ　かなた</v>
      </c>
      <c r="K120" s="177">
        <f>名簿作成!L120</f>
        <v>39247</v>
      </c>
      <c r="M120" s="3" t="str">
        <f t="shared" si="7"/>
        <v>高1</v>
      </c>
    </row>
    <row r="121" spans="1:13" ht="18.75" customHeight="1" thickBot="1" x14ac:dyDescent="0.2">
      <c r="A121" s="16"/>
      <c r="B121" s="13"/>
      <c r="C121" s="78" t="str">
        <f>IF(A121="","",COUNTIF($A$2:A121,"○"))</f>
        <v/>
      </c>
      <c r="D121" s="78">
        <f>IF(F121="","",COUNTIF($F$2:F121,F121))</f>
        <v>1</v>
      </c>
      <c r="E121" s="82" t="str">
        <f t="shared" si="9"/>
        <v>久居西中学校1</v>
      </c>
      <c r="F121" s="175" t="str">
        <f>名簿作成!B121</f>
        <v>久居西中学校</v>
      </c>
      <c r="G121" s="176" t="str">
        <f>名簿作成!C121</f>
        <v>女</v>
      </c>
      <c r="H121" s="176" t="str">
        <f>名簿作成!D121</f>
        <v>③</v>
      </c>
      <c r="I121" s="175" t="str">
        <f>名簿作成!E121</f>
        <v>荒木　美咲</v>
      </c>
      <c r="J121" s="175" t="str">
        <f>名簿作成!F121</f>
        <v>あらき　みさき</v>
      </c>
      <c r="K121" s="177" t="str">
        <f>名簿作成!L121</f>
        <v>2005/10/21</v>
      </c>
      <c r="M121" s="3" t="str">
        <f t="shared" si="7"/>
        <v>高3</v>
      </c>
    </row>
    <row r="122" spans="1:13" ht="18.75" customHeight="1" x14ac:dyDescent="0.15">
      <c r="A122" s="14"/>
      <c r="B122" s="2"/>
      <c r="C122" s="76" t="str">
        <f>IF(A122="","",COUNTIF($A$2:A122,"○"))</f>
        <v/>
      </c>
      <c r="D122" s="76">
        <f>IF(F122="","",IF(F121=F122,D121+1,1))</f>
        <v>1</v>
      </c>
      <c r="E122" s="80" t="str">
        <f>IF(F122="","",F122&amp;D122)</f>
        <v>神戸中学校1</v>
      </c>
      <c r="F122" s="169" t="str">
        <f>名簿作成!B122</f>
        <v>神戸中学校</v>
      </c>
      <c r="G122" s="170" t="str">
        <f>名簿作成!C122</f>
        <v>女</v>
      </c>
      <c r="H122" s="170" t="str">
        <f>名簿作成!D122</f>
        <v>③</v>
      </c>
      <c r="I122" s="169" t="str">
        <f>名簿作成!E122</f>
        <v>近俊　あすみ</v>
      </c>
      <c r="J122" s="169" t="str">
        <f>名簿作成!F122</f>
        <v>ちかとし　あすみ</v>
      </c>
      <c r="K122" s="171">
        <f>名簿作成!L122</f>
        <v>38696</v>
      </c>
      <c r="M122" s="3" t="str">
        <f t="shared" si="7"/>
        <v>高3</v>
      </c>
    </row>
    <row r="123" spans="1:13" ht="18.75" customHeight="1" x14ac:dyDescent="0.15">
      <c r="A123" s="15"/>
      <c r="B123" s="60"/>
      <c r="C123" s="77" t="str">
        <f>IF(A123="","",COUNTIF($A$2:A123,"○"))</f>
        <v/>
      </c>
      <c r="D123" s="77">
        <f t="shared" ref="D123:D134" si="10">IF(F123="","",IF(F122=F123,D122+1,1))</f>
        <v>1</v>
      </c>
      <c r="E123" s="81" t="str">
        <f t="shared" ref="E123:E141" si="11">IF(F123="","",F123&amp;D123)</f>
        <v>一志中学校1</v>
      </c>
      <c r="F123" s="172" t="str">
        <f>名簿作成!B123</f>
        <v>一志中学校</v>
      </c>
      <c r="G123" s="173" t="str">
        <f>名簿作成!C123</f>
        <v>女</v>
      </c>
      <c r="H123" s="173" t="str">
        <f>名簿作成!D123</f>
        <v>③</v>
      </c>
      <c r="I123" s="172" t="str">
        <f>名簿作成!E123</f>
        <v>筒井　麻衣</v>
      </c>
      <c r="J123" s="172" t="str">
        <f>名簿作成!F123</f>
        <v>つつい　まい</v>
      </c>
      <c r="K123" s="174" t="str">
        <f>名簿作成!L123</f>
        <v>2007/06/30</v>
      </c>
      <c r="M123" s="3" t="str">
        <f t="shared" si="7"/>
        <v>高3</v>
      </c>
    </row>
    <row r="124" spans="1:13" ht="18.75" customHeight="1" x14ac:dyDescent="0.15">
      <c r="A124" s="15"/>
      <c r="B124" s="60"/>
      <c r="C124" s="77" t="str">
        <f>IF(A124="","",COUNTIF($A$2:A124,"○"))</f>
        <v/>
      </c>
      <c r="D124" s="77">
        <f t="shared" si="10"/>
        <v>1</v>
      </c>
      <c r="E124" s="81" t="str">
        <f t="shared" si="11"/>
        <v>三重大学教育学部附属中学校1</v>
      </c>
      <c r="F124" s="172" t="str">
        <f>名簿作成!B124</f>
        <v>三重大学教育学部附属中学校</v>
      </c>
      <c r="G124" s="173" t="str">
        <f>名簿作成!C124</f>
        <v>女</v>
      </c>
      <c r="H124" s="173" t="str">
        <f>名簿作成!D124</f>
        <v>②</v>
      </c>
      <c r="I124" s="172" t="str">
        <f>名簿作成!E124</f>
        <v>井上　こはる</v>
      </c>
      <c r="J124" s="172" t="str">
        <f>名簿作成!F124</f>
        <v>いのうえ　こはる</v>
      </c>
      <c r="K124" s="174">
        <f>名簿作成!L124</f>
        <v>39051</v>
      </c>
      <c r="M124" s="3" t="str">
        <f t="shared" si="7"/>
        <v>高2</v>
      </c>
    </row>
    <row r="125" spans="1:13" ht="18.75" customHeight="1" x14ac:dyDescent="0.15">
      <c r="A125" s="15"/>
      <c r="B125" s="60"/>
      <c r="C125" s="77" t="str">
        <f>IF(A125="","",COUNTIF($A$2:A125,"○"))</f>
        <v/>
      </c>
      <c r="D125" s="77">
        <f t="shared" si="10"/>
        <v>2</v>
      </c>
      <c r="E125" s="81" t="str">
        <f t="shared" si="11"/>
        <v>三重大学教育学部附属中学校2</v>
      </c>
      <c r="F125" s="172" t="str">
        <f>名簿作成!B125</f>
        <v>三重大学教育学部附属中学校</v>
      </c>
      <c r="G125" s="173" t="str">
        <f>名簿作成!C125</f>
        <v>女</v>
      </c>
      <c r="H125" s="173" t="str">
        <f>名簿作成!D125</f>
        <v>②</v>
      </c>
      <c r="I125" s="172" t="str">
        <f>名簿作成!E125</f>
        <v>久保　美紗貴</v>
      </c>
      <c r="J125" s="172" t="str">
        <f>名簿作成!F125</f>
        <v>くぼ　みさき</v>
      </c>
      <c r="K125" s="174">
        <f>名簿作成!L125</f>
        <v>39049</v>
      </c>
      <c r="M125" s="3" t="str">
        <f t="shared" si="7"/>
        <v>高2</v>
      </c>
    </row>
    <row r="126" spans="1:13" ht="18.75" customHeight="1" x14ac:dyDescent="0.15">
      <c r="A126" s="15"/>
      <c r="B126" s="60"/>
      <c r="C126" s="77" t="str">
        <f>IF(A126="","",COUNTIF($A$2:A126,"○"))</f>
        <v/>
      </c>
      <c r="D126" s="77">
        <f t="shared" si="10"/>
        <v>3</v>
      </c>
      <c r="E126" s="81" t="str">
        <f t="shared" si="11"/>
        <v>三重大学教育学部附属中学校3</v>
      </c>
      <c r="F126" s="172" t="str">
        <f>名簿作成!B126</f>
        <v>三重大学教育学部附属中学校</v>
      </c>
      <c r="G126" s="173" t="str">
        <f>名簿作成!C126</f>
        <v>女</v>
      </c>
      <c r="H126" s="173" t="str">
        <f>名簿作成!D126</f>
        <v>②</v>
      </c>
      <c r="I126" s="172" t="str">
        <f>名簿作成!E126</f>
        <v>久保　美友貴</v>
      </c>
      <c r="J126" s="172" t="str">
        <f>名簿作成!F126</f>
        <v>くぼ　みゆき</v>
      </c>
      <c r="K126" s="174">
        <f>名簿作成!L126</f>
        <v>39049</v>
      </c>
      <c r="M126" s="3" t="str">
        <f t="shared" si="7"/>
        <v>高2</v>
      </c>
    </row>
    <row r="127" spans="1:13" ht="18.75" customHeight="1" x14ac:dyDescent="0.15">
      <c r="A127" s="15"/>
      <c r="B127" s="60"/>
      <c r="C127" s="77" t="str">
        <f>IF(A127="","",COUNTIF($A$2:A127,"○"))</f>
        <v/>
      </c>
      <c r="D127" s="77">
        <f t="shared" si="10"/>
        <v>1</v>
      </c>
      <c r="E127" s="81" t="str">
        <f t="shared" si="11"/>
        <v>鈴峰中学校1</v>
      </c>
      <c r="F127" s="172" t="str">
        <f>名簿作成!B127</f>
        <v>鈴峰中学校</v>
      </c>
      <c r="G127" s="173" t="str">
        <f>名簿作成!C127</f>
        <v>女</v>
      </c>
      <c r="H127" s="173" t="str">
        <f>名簿作成!D127</f>
        <v>②</v>
      </c>
      <c r="I127" s="172" t="str">
        <f>名簿作成!E127</f>
        <v>林　美凪</v>
      </c>
      <c r="J127" s="172" t="str">
        <f>名簿作成!F127</f>
        <v>はやし　みなぎ</v>
      </c>
      <c r="K127" s="174">
        <f>名簿作成!L127</f>
        <v>38932</v>
      </c>
      <c r="M127" s="3" t="str">
        <f t="shared" si="7"/>
        <v>高2</v>
      </c>
    </row>
    <row r="128" spans="1:13" ht="18.75" customHeight="1" x14ac:dyDescent="0.15">
      <c r="A128" s="15"/>
      <c r="B128" s="60"/>
      <c r="C128" s="77" t="str">
        <f>IF(A128="","",COUNTIF($A$2:A128,"○"))</f>
        <v/>
      </c>
      <c r="D128" s="77">
        <f t="shared" si="10"/>
        <v>1</v>
      </c>
      <c r="E128" s="81" t="str">
        <f t="shared" si="11"/>
        <v>天栄中学校1</v>
      </c>
      <c r="F128" s="172" t="str">
        <f>名簿作成!B128</f>
        <v>天栄中学校</v>
      </c>
      <c r="G128" s="173" t="str">
        <f>名簿作成!C128</f>
        <v>女</v>
      </c>
      <c r="H128" s="173" t="str">
        <f>名簿作成!D128</f>
        <v>②</v>
      </c>
      <c r="I128" s="172" t="str">
        <f>名簿作成!E128</f>
        <v>樋口　心彩</v>
      </c>
      <c r="J128" s="172" t="str">
        <f>名簿作成!F128</f>
        <v>ひぐち　ここあ</v>
      </c>
      <c r="K128" s="174">
        <f>名簿作成!L128</f>
        <v>39094</v>
      </c>
      <c r="M128" s="3" t="str">
        <f t="shared" si="7"/>
        <v>高2</v>
      </c>
    </row>
    <row r="129" spans="1:13" ht="18.75" customHeight="1" x14ac:dyDescent="0.15">
      <c r="A129" s="15"/>
      <c r="B129" s="60"/>
      <c r="C129" s="77" t="str">
        <f>IF(A129="","",COUNTIF($A$2:A129,"○"))</f>
        <v/>
      </c>
      <c r="D129" s="77">
        <f t="shared" si="10"/>
        <v>1</v>
      </c>
      <c r="E129" s="81" t="str">
        <f t="shared" si="11"/>
        <v>南が丘中学校1</v>
      </c>
      <c r="F129" s="172" t="str">
        <f>名簿作成!B129</f>
        <v>南が丘中学校</v>
      </c>
      <c r="G129" s="173" t="str">
        <f>名簿作成!C129</f>
        <v>女</v>
      </c>
      <c r="H129" s="173" t="str">
        <f>名簿作成!D129</f>
        <v>①</v>
      </c>
      <c r="I129" s="172" t="str">
        <f>名簿作成!E129</f>
        <v>吉川　凛</v>
      </c>
      <c r="J129" s="172" t="str">
        <f>名簿作成!F129</f>
        <v>よしかわ　りん</v>
      </c>
      <c r="K129" s="174">
        <f>名簿作成!L129</f>
        <v>39324</v>
      </c>
      <c r="M129" s="3" t="str">
        <f t="shared" si="7"/>
        <v>高1</v>
      </c>
    </row>
    <row r="130" spans="1:13" ht="18.75" customHeight="1" x14ac:dyDescent="0.15">
      <c r="A130" s="15"/>
      <c r="B130" s="60"/>
      <c r="C130" s="77" t="str">
        <f>IF(A130="","",COUNTIF($A$2:A130,"○"))</f>
        <v/>
      </c>
      <c r="D130" s="77">
        <f t="shared" si="10"/>
        <v>1</v>
      </c>
      <c r="E130" s="81" t="str">
        <f t="shared" si="11"/>
        <v>白鳥中学校1</v>
      </c>
      <c r="F130" s="172" t="str">
        <f>名簿作成!B130</f>
        <v>白鳥中学校</v>
      </c>
      <c r="G130" s="173" t="str">
        <f>名簿作成!C130</f>
        <v>女</v>
      </c>
      <c r="H130" s="173" t="str">
        <f>名簿作成!D130</f>
        <v>①</v>
      </c>
      <c r="I130" s="172" t="str">
        <f>名簿作成!E130</f>
        <v>木場　冴乃</v>
      </c>
      <c r="J130" s="172" t="str">
        <f>名簿作成!F130</f>
        <v>きば　さえの</v>
      </c>
      <c r="K130" s="174" t="str">
        <f>名簿作成!L130</f>
        <v>2007/8/25</v>
      </c>
      <c r="M130" s="3" t="str">
        <f t="shared" si="7"/>
        <v>高1</v>
      </c>
    </row>
    <row r="131" spans="1:13" ht="18.75" customHeight="1" x14ac:dyDescent="0.15">
      <c r="A131" s="15"/>
      <c r="B131" s="60"/>
      <c r="C131" s="77" t="str">
        <f>IF(A131="","",COUNTIF($A$2:A131,"○"))</f>
        <v/>
      </c>
      <c r="D131" s="77" t="str">
        <f t="shared" si="10"/>
        <v/>
      </c>
      <c r="E131" s="81" t="str">
        <f t="shared" si="11"/>
        <v/>
      </c>
      <c r="F131" s="172" t="str">
        <f>名簿作成!B131</f>
        <v/>
      </c>
      <c r="G131" s="173">
        <f>名簿作成!C131</f>
        <v>0</v>
      </c>
      <c r="H131" s="173">
        <f>名簿作成!D131</f>
        <v>0</v>
      </c>
      <c r="I131" s="172" t="str">
        <f>名簿作成!E131</f>
        <v>　</v>
      </c>
      <c r="J131" s="172" t="str">
        <f>名簿作成!F131</f>
        <v>　</v>
      </c>
      <c r="K131" s="174">
        <f>名簿作成!L131</f>
        <v>0</v>
      </c>
      <c r="M131" s="3" t="str">
        <f t="shared" ref="M131:M194" si="12">IF(H131=0,"",IF(H131="①","高1",IF(H131="②","高2","高3")))</f>
        <v/>
      </c>
    </row>
    <row r="132" spans="1:13" ht="18.75" customHeight="1" x14ac:dyDescent="0.15">
      <c r="A132" s="75"/>
      <c r="B132" s="13"/>
      <c r="C132" s="78" t="str">
        <f>IF(A132="","",COUNTIF($A$2:A132,"○"))</f>
        <v/>
      </c>
      <c r="D132" s="78" t="str">
        <f t="shared" si="10"/>
        <v/>
      </c>
      <c r="E132" s="82" t="str">
        <f t="shared" si="11"/>
        <v/>
      </c>
      <c r="F132" s="175" t="str">
        <f>名簿作成!B132</f>
        <v/>
      </c>
      <c r="G132" s="176">
        <f>名簿作成!C132</f>
        <v>0</v>
      </c>
      <c r="H132" s="176">
        <f>名簿作成!D132</f>
        <v>0</v>
      </c>
      <c r="I132" s="175" t="str">
        <f>名簿作成!E132</f>
        <v>　</v>
      </c>
      <c r="J132" s="175" t="str">
        <f>名簿作成!F132</f>
        <v>　</v>
      </c>
      <c r="K132" s="177">
        <f>名簿作成!L132</f>
        <v>0</v>
      </c>
      <c r="M132" s="3" t="str">
        <f t="shared" si="12"/>
        <v/>
      </c>
    </row>
    <row r="133" spans="1:13" ht="18.75" customHeight="1" x14ac:dyDescent="0.15">
      <c r="A133" s="75"/>
      <c r="B133" s="13"/>
      <c r="C133" s="78" t="str">
        <f>IF(A133="","",COUNTIF($A$2:A133,"○"))</f>
        <v/>
      </c>
      <c r="D133" s="78" t="str">
        <f t="shared" si="10"/>
        <v/>
      </c>
      <c r="E133" s="82" t="str">
        <f t="shared" si="11"/>
        <v/>
      </c>
      <c r="F133" s="175" t="str">
        <f>名簿作成!B133</f>
        <v/>
      </c>
      <c r="G133" s="176">
        <f>名簿作成!C133</f>
        <v>0</v>
      </c>
      <c r="H133" s="176">
        <f>名簿作成!D133</f>
        <v>0</v>
      </c>
      <c r="I133" s="175" t="str">
        <f>名簿作成!E133</f>
        <v>　</v>
      </c>
      <c r="J133" s="175" t="str">
        <f>名簿作成!F133</f>
        <v>　</v>
      </c>
      <c r="K133" s="177">
        <f>名簿作成!L133</f>
        <v>0</v>
      </c>
      <c r="M133" s="3" t="str">
        <f t="shared" si="12"/>
        <v/>
      </c>
    </row>
    <row r="134" spans="1:13" ht="18.75" customHeight="1" x14ac:dyDescent="0.15">
      <c r="A134" s="75"/>
      <c r="B134" s="13"/>
      <c r="C134" s="78" t="str">
        <f>IF(A134="","",COUNTIF($A$2:A134,"○"))</f>
        <v/>
      </c>
      <c r="D134" s="78" t="str">
        <f t="shared" si="10"/>
        <v/>
      </c>
      <c r="E134" s="82" t="str">
        <f t="shared" si="11"/>
        <v/>
      </c>
      <c r="F134" s="175" t="str">
        <f>名簿作成!B134</f>
        <v/>
      </c>
      <c r="G134" s="176">
        <f>名簿作成!C134</f>
        <v>0</v>
      </c>
      <c r="H134" s="176">
        <f>名簿作成!D134</f>
        <v>0</v>
      </c>
      <c r="I134" s="175" t="str">
        <f>名簿作成!E134</f>
        <v>　</v>
      </c>
      <c r="J134" s="175" t="str">
        <f>名簿作成!F134</f>
        <v>　</v>
      </c>
      <c r="K134" s="177">
        <f>名簿作成!L134</f>
        <v>0</v>
      </c>
      <c r="M134" s="3" t="str">
        <f t="shared" si="12"/>
        <v/>
      </c>
    </row>
    <row r="135" spans="1:13" ht="18.75" customHeight="1" x14ac:dyDescent="0.15">
      <c r="A135" s="75"/>
      <c r="B135" s="13"/>
      <c r="C135" s="78" t="str">
        <f>IF(A135="","",COUNTIF($A$2:A135,"○"))</f>
        <v/>
      </c>
      <c r="D135" s="78" t="str">
        <f>IF(F135="","",IF(F133=F135,D133+1,1))</f>
        <v/>
      </c>
      <c r="E135" s="82" t="str">
        <f t="shared" si="11"/>
        <v/>
      </c>
      <c r="F135" s="175" t="str">
        <f>名簿作成!B135</f>
        <v/>
      </c>
      <c r="G135" s="176">
        <f>名簿作成!C135</f>
        <v>0</v>
      </c>
      <c r="H135" s="176">
        <f>名簿作成!D135</f>
        <v>0</v>
      </c>
      <c r="I135" s="175" t="str">
        <f>名簿作成!E135</f>
        <v>　</v>
      </c>
      <c r="J135" s="175" t="str">
        <f>名簿作成!F135</f>
        <v>　</v>
      </c>
      <c r="K135" s="177">
        <f>名簿作成!L135</f>
        <v>0</v>
      </c>
      <c r="M135" s="3" t="str">
        <f t="shared" si="12"/>
        <v/>
      </c>
    </row>
    <row r="136" spans="1:13" ht="18.75" customHeight="1" x14ac:dyDescent="0.15">
      <c r="A136" s="75"/>
      <c r="B136" s="13"/>
      <c r="C136" s="78" t="str">
        <f>IF(A136="","",COUNTIF($A$2:A136,"○"))</f>
        <v/>
      </c>
      <c r="D136" s="78" t="str">
        <f t="shared" ref="D136:D141" si="13">IF(F136="","",IF(F135=F136,D135+1,1))</f>
        <v/>
      </c>
      <c r="E136" s="82" t="str">
        <f t="shared" si="11"/>
        <v/>
      </c>
      <c r="F136" s="175" t="str">
        <f>名簿作成!B136</f>
        <v/>
      </c>
      <c r="G136" s="176">
        <f>名簿作成!C136</f>
        <v>0</v>
      </c>
      <c r="H136" s="176">
        <f>名簿作成!D136</f>
        <v>0</v>
      </c>
      <c r="I136" s="175" t="str">
        <f>名簿作成!E136</f>
        <v>　</v>
      </c>
      <c r="J136" s="175" t="str">
        <f>名簿作成!F136</f>
        <v>　</v>
      </c>
      <c r="K136" s="177">
        <f>名簿作成!L136</f>
        <v>0</v>
      </c>
      <c r="M136" s="3" t="str">
        <f t="shared" si="12"/>
        <v/>
      </c>
    </row>
    <row r="137" spans="1:13" ht="18.75" customHeight="1" x14ac:dyDescent="0.15">
      <c r="A137" s="75"/>
      <c r="B137" s="13"/>
      <c r="C137" s="78" t="str">
        <f>IF(A137="","",COUNTIF($A$2:A137,"○"))</f>
        <v/>
      </c>
      <c r="D137" s="78" t="str">
        <f t="shared" si="13"/>
        <v/>
      </c>
      <c r="E137" s="82" t="str">
        <f t="shared" si="11"/>
        <v/>
      </c>
      <c r="F137" s="175" t="str">
        <f>名簿作成!B137</f>
        <v/>
      </c>
      <c r="G137" s="176">
        <f>名簿作成!C137</f>
        <v>0</v>
      </c>
      <c r="H137" s="176">
        <f>名簿作成!D137</f>
        <v>0</v>
      </c>
      <c r="I137" s="175" t="str">
        <f>名簿作成!E137</f>
        <v>　</v>
      </c>
      <c r="J137" s="175" t="str">
        <f>名簿作成!F137</f>
        <v>　</v>
      </c>
      <c r="K137" s="177">
        <f>名簿作成!L137</f>
        <v>0</v>
      </c>
      <c r="M137" s="3" t="str">
        <f t="shared" si="12"/>
        <v/>
      </c>
    </row>
    <row r="138" spans="1:13" ht="18.75" customHeight="1" x14ac:dyDescent="0.15">
      <c r="A138" s="75"/>
      <c r="B138" s="13"/>
      <c r="C138" s="78" t="str">
        <f>IF(A138="","",COUNTIF($A$2:A138,"○"))</f>
        <v/>
      </c>
      <c r="D138" s="78" t="str">
        <f t="shared" si="13"/>
        <v/>
      </c>
      <c r="E138" s="82" t="str">
        <f t="shared" si="11"/>
        <v/>
      </c>
      <c r="F138" s="175" t="str">
        <f>名簿作成!B138</f>
        <v/>
      </c>
      <c r="G138" s="176">
        <f>名簿作成!C138</f>
        <v>0</v>
      </c>
      <c r="H138" s="176">
        <f>名簿作成!D138</f>
        <v>0</v>
      </c>
      <c r="I138" s="175" t="str">
        <f>名簿作成!E138</f>
        <v>　</v>
      </c>
      <c r="J138" s="175" t="str">
        <f>名簿作成!F138</f>
        <v>　</v>
      </c>
      <c r="K138" s="177">
        <f>名簿作成!L138</f>
        <v>0</v>
      </c>
      <c r="M138" s="3" t="str">
        <f t="shared" si="12"/>
        <v/>
      </c>
    </row>
    <row r="139" spans="1:13" ht="18.75" customHeight="1" x14ac:dyDescent="0.15">
      <c r="A139" s="75"/>
      <c r="B139" s="13"/>
      <c r="C139" s="78" t="str">
        <f>IF(A139="","",COUNTIF($A$2:A139,"○"))</f>
        <v/>
      </c>
      <c r="D139" s="78" t="str">
        <f t="shared" si="13"/>
        <v/>
      </c>
      <c r="E139" s="82" t="str">
        <f t="shared" si="11"/>
        <v/>
      </c>
      <c r="F139" s="175" t="str">
        <f>名簿作成!B139</f>
        <v/>
      </c>
      <c r="G139" s="176">
        <f>名簿作成!C139</f>
        <v>0</v>
      </c>
      <c r="H139" s="176">
        <f>名簿作成!D139</f>
        <v>0</v>
      </c>
      <c r="I139" s="175" t="str">
        <f>名簿作成!E139</f>
        <v>　</v>
      </c>
      <c r="J139" s="175" t="str">
        <f>名簿作成!F139</f>
        <v>　</v>
      </c>
      <c r="K139" s="177">
        <f>名簿作成!L139</f>
        <v>0</v>
      </c>
      <c r="M139" s="3" t="str">
        <f t="shared" si="12"/>
        <v/>
      </c>
    </row>
    <row r="140" spans="1:13" ht="18.75" customHeight="1" x14ac:dyDescent="0.15">
      <c r="A140" s="75"/>
      <c r="B140" s="13"/>
      <c r="C140" s="78" t="str">
        <f>IF(A140="","",COUNTIF($A$2:A140,"○"))</f>
        <v/>
      </c>
      <c r="D140" s="78" t="str">
        <f t="shared" si="13"/>
        <v/>
      </c>
      <c r="E140" s="82" t="str">
        <f t="shared" si="11"/>
        <v/>
      </c>
      <c r="F140" s="175" t="str">
        <f>名簿作成!B140</f>
        <v/>
      </c>
      <c r="G140" s="176">
        <f>名簿作成!C140</f>
        <v>0</v>
      </c>
      <c r="H140" s="176">
        <f>名簿作成!D140</f>
        <v>0</v>
      </c>
      <c r="I140" s="175" t="str">
        <f>名簿作成!E140</f>
        <v>　</v>
      </c>
      <c r="J140" s="175" t="str">
        <f>名簿作成!F140</f>
        <v>　</v>
      </c>
      <c r="K140" s="177">
        <f>名簿作成!L140</f>
        <v>0</v>
      </c>
      <c r="M140" s="3" t="str">
        <f t="shared" si="12"/>
        <v/>
      </c>
    </row>
    <row r="141" spans="1:13" ht="18.75" customHeight="1" thickBot="1" x14ac:dyDescent="0.2">
      <c r="A141" s="16"/>
      <c r="B141" s="13"/>
      <c r="C141" s="78" t="str">
        <f>IF(A141="","",COUNTIF($A$2:A141,"○"))</f>
        <v/>
      </c>
      <c r="D141" s="78" t="str">
        <f t="shared" si="13"/>
        <v/>
      </c>
      <c r="E141" s="82" t="str">
        <f t="shared" si="11"/>
        <v/>
      </c>
      <c r="F141" s="175" t="str">
        <f>名簿作成!B141</f>
        <v/>
      </c>
      <c r="G141" s="176">
        <f>名簿作成!C141</f>
        <v>0</v>
      </c>
      <c r="H141" s="176">
        <f>名簿作成!D141</f>
        <v>0</v>
      </c>
      <c r="I141" s="175" t="str">
        <f>名簿作成!E141</f>
        <v>　</v>
      </c>
      <c r="J141" s="175" t="str">
        <f>名簿作成!F141</f>
        <v>　</v>
      </c>
      <c r="K141" s="177">
        <f>名簿作成!L141</f>
        <v>0</v>
      </c>
      <c r="M141" s="3" t="str">
        <f t="shared" si="12"/>
        <v/>
      </c>
    </row>
    <row r="142" spans="1:13" ht="18.75" customHeight="1" x14ac:dyDescent="0.15">
      <c r="A142" s="14"/>
      <c r="B142" s="2"/>
      <c r="C142" s="76" t="str">
        <f>IF(A142="","",COUNTIF($A$2:A142,"○"))</f>
        <v/>
      </c>
      <c r="D142" s="76" t="str">
        <f>IF(F142="","",IF(F141=F142,D141+1,1))</f>
        <v/>
      </c>
      <c r="E142" s="80" t="str">
        <f>IF(F142="","",F142&amp;D142)</f>
        <v/>
      </c>
      <c r="F142" s="169" t="str">
        <f>名簿作成!B142</f>
        <v/>
      </c>
      <c r="G142" s="170">
        <f>名簿作成!C142</f>
        <v>0</v>
      </c>
      <c r="H142" s="170">
        <f>名簿作成!D142</f>
        <v>0</v>
      </c>
      <c r="I142" s="169" t="str">
        <f>名簿作成!E142</f>
        <v>　</v>
      </c>
      <c r="J142" s="169" t="str">
        <f>名簿作成!F142</f>
        <v>　</v>
      </c>
      <c r="K142" s="171">
        <f>名簿作成!L142</f>
        <v>0</v>
      </c>
      <c r="M142" s="3" t="str">
        <f t="shared" si="12"/>
        <v/>
      </c>
    </row>
    <row r="143" spans="1:13" ht="18.75" customHeight="1" x14ac:dyDescent="0.15">
      <c r="A143" s="15"/>
      <c r="B143" s="60"/>
      <c r="C143" s="77" t="str">
        <f>IF(A143="","",COUNTIF($A$2:A143,"○"))</f>
        <v/>
      </c>
      <c r="D143" s="77" t="str">
        <f t="shared" ref="D143:D154" si="14">IF(F143="","",IF(F142=F143,D142+1,1))</f>
        <v/>
      </c>
      <c r="E143" s="81" t="str">
        <f t="shared" ref="E143:E161" si="15">IF(F143="","",F143&amp;D143)</f>
        <v/>
      </c>
      <c r="F143" s="172" t="str">
        <f>名簿作成!B143</f>
        <v/>
      </c>
      <c r="G143" s="173">
        <f>名簿作成!C143</f>
        <v>0</v>
      </c>
      <c r="H143" s="173">
        <f>名簿作成!D143</f>
        <v>0</v>
      </c>
      <c r="I143" s="172" t="str">
        <f>名簿作成!E143</f>
        <v>　</v>
      </c>
      <c r="J143" s="172" t="str">
        <f>名簿作成!F143</f>
        <v>　</v>
      </c>
      <c r="K143" s="174">
        <f>名簿作成!L143</f>
        <v>0</v>
      </c>
      <c r="M143" s="3" t="str">
        <f t="shared" si="12"/>
        <v/>
      </c>
    </row>
    <row r="144" spans="1:13" ht="18.75" customHeight="1" x14ac:dyDescent="0.15">
      <c r="A144" s="15"/>
      <c r="B144" s="60"/>
      <c r="C144" s="77" t="str">
        <f>IF(A144="","",COUNTIF($A$2:A144,"○"))</f>
        <v/>
      </c>
      <c r="D144" s="77" t="str">
        <f t="shared" si="14"/>
        <v/>
      </c>
      <c r="E144" s="81" t="str">
        <f t="shared" si="15"/>
        <v/>
      </c>
      <c r="F144" s="172" t="str">
        <f>名簿作成!B144</f>
        <v/>
      </c>
      <c r="G144" s="173">
        <f>名簿作成!C144</f>
        <v>0</v>
      </c>
      <c r="H144" s="173">
        <f>名簿作成!D144</f>
        <v>0</v>
      </c>
      <c r="I144" s="172" t="str">
        <f>名簿作成!E144</f>
        <v>　</v>
      </c>
      <c r="J144" s="172" t="str">
        <f>名簿作成!F144</f>
        <v>　</v>
      </c>
      <c r="K144" s="174">
        <f>名簿作成!L144</f>
        <v>0</v>
      </c>
      <c r="M144" s="3" t="str">
        <f t="shared" si="12"/>
        <v/>
      </c>
    </row>
    <row r="145" spans="1:13" ht="18.75" customHeight="1" x14ac:dyDescent="0.15">
      <c r="A145" s="15"/>
      <c r="B145" s="60"/>
      <c r="C145" s="77" t="str">
        <f>IF(A145="","",COUNTIF($A$2:A145,"○"))</f>
        <v/>
      </c>
      <c r="D145" s="77" t="str">
        <f t="shared" si="14"/>
        <v/>
      </c>
      <c r="E145" s="81" t="str">
        <f t="shared" si="15"/>
        <v/>
      </c>
      <c r="F145" s="172" t="str">
        <f>名簿作成!B145</f>
        <v/>
      </c>
      <c r="G145" s="173">
        <f>名簿作成!C145</f>
        <v>0</v>
      </c>
      <c r="H145" s="173">
        <f>名簿作成!D145</f>
        <v>0</v>
      </c>
      <c r="I145" s="172" t="str">
        <f>名簿作成!E145</f>
        <v>　</v>
      </c>
      <c r="J145" s="172" t="str">
        <f>名簿作成!F145</f>
        <v>　</v>
      </c>
      <c r="K145" s="174">
        <f>名簿作成!L145</f>
        <v>0</v>
      </c>
      <c r="M145" s="3" t="str">
        <f t="shared" si="12"/>
        <v/>
      </c>
    </row>
    <row r="146" spans="1:13" ht="18.75" customHeight="1" x14ac:dyDescent="0.15">
      <c r="A146" s="15"/>
      <c r="B146" s="60"/>
      <c r="C146" s="77" t="str">
        <f>IF(A146="","",COUNTIF($A$2:A146,"○"))</f>
        <v/>
      </c>
      <c r="D146" s="77" t="str">
        <f t="shared" si="14"/>
        <v/>
      </c>
      <c r="E146" s="81" t="str">
        <f t="shared" si="15"/>
        <v/>
      </c>
      <c r="F146" s="172" t="str">
        <f>名簿作成!B146</f>
        <v/>
      </c>
      <c r="G146" s="173">
        <f>名簿作成!C146</f>
        <v>0</v>
      </c>
      <c r="H146" s="173">
        <f>名簿作成!D146</f>
        <v>0</v>
      </c>
      <c r="I146" s="172" t="str">
        <f>名簿作成!E146</f>
        <v>　</v>
      </c>
      <c r="J146" s="172" t="str">
        <f>名簿作成!F146</f>
        <v>　</v>
      </c>
      <c r="K146" s="174">
        <f>名簿作成!L146</f>
        <v>0</v>
      </c>
      <c r="M146" s="3" t="str">
        <f t="shared" si="12"/>
        <v/>
      </c>
    </row>
    <row r="147" spans="1:13" ht="18.75" customHeight="1" x14ac:dyDescent="0.15">
      <c r="A147" s="15"/>
      <c r="B147" s="60"/>
      <c r="C147" s="77" t="str">
        <f>IF(A147="","",COUNTIF($A$2:A147,"○"))</f>
        <v/>
      </c>
      <c r="D147" s="77" t="str">
        <f t="shared" si="14"/>
        <v/>
      </c>
      <c r="E147" s="81" t="str">
        <f t="shared" si="15"/>
        <v/>
      </c>
      <c r="F147" s="172" t="str">
        <f>名簿作成!B147</f>
        <v/>
      </c>
      <c r="G147" s="173">
        <f>名簿作成!C147</f>
        <v>0</v>
      </c>
      <c r="H147" s="173">
        <f>名簿作成!D147</f>
        <v>0</v>
      </c>
      <c r="I147" s="172" t="str">
        <f>名簿作成!E147</f>
        <v>　</v>
      </c>
      <c r="J147" s="172" t="str">
        <f>名簿作成!F147</f>
        <v>　</v>
      </c>
      <c r="K147" s="174">
        <f>名簿作成!L147</f>
        <v>0</v>
      </c>
      <c r="M147" s="3" t="str">
        <f t="shared" si="12"/>
        <v/>
      </c>
    </row>
    <row r="148" spans="1:13" ht="18.75" customHeight="1" x14ac:dyDescent="0.15">
      <c r="A148" s="15"/>
      <c r="B148" s="60"/>
      <c r="C148" s="77" t="str">
        <f>IF(A148="","",COUNTIF($A$2:A148,"○"))</f>
        <v/>
      </c>
      <c r="D148" s="77" t="str">
        <f t="shared" si="14"/>
        <v/>
      </c>
      <c r="E148" s="81" t="str">
        <f t="shared" si="15"/>
        <v/>
      </c>
      <c r="F148" s="172" t="str">
        <f>名簿作成!B148</f>
        <v/>
      </c>
      <c r="G148" s="173">
        <f>名簿作成!C148</f>
        <v>0</v>
      </c>
      <c r="H148" s="173">
        <f>名簿作成!D148</f>
        <v>0</v>
      </c>
      <c r="I148" s="172" t="str">
        <f>名簿作成!E148</f>
        <v>　</v>
      </c>
      <c r="J148" s="172" t="str">
        <f>名簿作成!F148</f>
        <v>　</v>
      </c>
      <c r="K148" s="174">
        <f>名簿作成!L148</f>
        <v>0</v>
      </c>
      <c r="M148" s="3" t="str">
        <f t="shared" si="12"/>
        <v/>
      </c>
    </row>
    <row r="149" spans="1:13" ht="18.75" customHeight="1" x14ac:dyDescent="0.15">
      <c r="A149" s="15"/>
      <c r="B149" s="60"/>
      <c r="C149" s="77" t="str">
        <f>IF(A149="","",COUNTIF($A$2:A149,"○"))</f>
        <v/>
      </c>
      <c r="D149" s="77" t="str">
        <f t="shared" si="14"/>
        <v/>
      </c>
      <c r="E149" s="81" t="str">
        <f t="shared" si="15"/>
        <v/>
      </c>
      <c r="F149" s="172" t="str">
        <f>名簿作成!B149</f>
        <v/>
      </c>
      <c r="G149" s="173">
        <f>名簿作成!C149</f>
        <v>0</v>
      </c>
      <c r="H149" s="173">
        <f>名簿作成!D149</f>
        <v>0</v>
      </c>
      <c r="I149" s="172" t="str">
        <f>名簿作成!E149</f>
        <v>　</v>
      </c>
      <c r="J149" s="172" t="str">
        <f>名簿作成!F149</f>
        <v>　</v>
      </c>
      <c r="K149" s="174">
        <f>名簿作成!L149</f>
        <v>0</v>
      </c>
      <c r="M149" s="3" t="str">
        <f t="shared" si="12"/>
        <v/>
      </c>
    </row>
    <row r="150" spans="1:13" ht="18.75" customHeight="1" x14ac:dyDescent="0.15">
      <c r="A150" s="15"/>
      <c r="B150" s="60"/>
      <c r="C150" s="77" t="str">
        <f>IF(A150="","",COUNTIF($A$2:A150,"○"))</f>
        <v/>
      </c>
      <c r="D150" s="77" t="str">
        <f t="shared" si="14"/>
        <v/>
      </c>
      <c r="E150" s="81" t="str">
        <f t="shared" si="15"/>
        <v/>
      </c>
      <c r="F150" s="172" t="str">
        <f>名簿作成!B150</f>
        <v/>
      </c>
      <c r="G150" s="173">
        <f>名簿作成!C150</f>
        <v>0</v>
      </c>
      <c r="H150" s="173">
        <f>名簿作成!D150</f>
        <v>0</v>
      </c>
      <c r="I150" s="172" t="str">
        <f>名簿作成!E150</f>
        <v>　</v>
      </c>
      <c r="J150" s="172" t="str">
        <f>名簿作成!F150</f>
        <v>　</v>
      </c>
      <c r="K150" s="174">
        <f>名簿作成!L150</f>
        <v>0</v>
      </c>
      <c r="M150" s="3" t="str">
        <f t="shared" si="12"/>
        <v/>
      </c>
    </row>
    <row r="151" spans="1:13" ht="18.75" customHeight="1" x14ac:dyDescent="0.15">
      <c r="A151" s="15"/>
      <c r="B151" s="60"/>
      <c r="C151" s="77" t="str">
        <f>IF(A151="","",COUNTIF($A$2:A151,"○"))</f>
        <v/>
      </c>
      <c r="D151" s="77" t="str">
        <f t="shared" si="14"/>
        <v/>
      </c>
      <c r="E151" s="81" t="str">
        <f t="shared" si="15"/>
        <v/>
      </c>
      <c r="F151" s="172" t="str">
        <f>名簿作成!B151</f>
        <v/>
      </c>
      <c r="G151" s="173">
        <f>名簿作成!C151</f>
        <v>0</v>
      </c>
      <c r="H151" s="173">
        <f>名簿作成!D151</f>
        <v>0</v>
      </c>
      <c r="I151" s="172" t="str">
        <f>名簿作成!E151</f>
        <v>　</v>
      </c>
      <c r="J151" s="172" t="str">
        <f>名簿作成!F151</f>
        <v>　</v>
      </c>
      <c r="K151" s="174">
        <f>名簿作成!L151</f>
        <v>0</v>
      </c>
      <c r="M151" s="3" t="str">
        <f t="shared" si="12"/>
        <v/>
      </c>
    </row>
    <row r="152" spans="1:13" ht="18.75" customHeight="1" x14ac:dyDescent="0.15">
      <c r="A152" s="75"/>
      <c r="B152" s="13"/>
      <c r="C152" s="78" t="str">
        <f>IF(A152="","",COUNTIF($A$2:A152,"○"))</f>
        <v/>
      </c>
      <c r="D152" s="78" t="str">
        <f t="shared" si="14"/>
        <v/>
      </c>
      <c r="E152" s="82" t="str">
        <f t="shared" si="15"/>
        <v/>
      </c>
      <c r="F152" s="175" t="str">
        <f>名簿作成!B152</f>
        <v/>
      </c>
      <c r="G152" s="176">
        <f>名簿作成!C152</f>
        <v>0</v>
      </c>
      <c r="H152" s="176">
        <f>名簿作成!D152</f>
        <v>0</v>
      </c>
      <c r="I152" s="175" t="str">
        <f>名簿作成!E152</f>
        <v>　</v>
      </c>
      <c r="J152" s="175" t="str">
        <f>名簿作成!F152</f>
        <v>　</v>
      </c>
      <c r="K152" s="177">
        <f>名簿作成!L152</f>
        <v>0</v>
      </c>
      <c r="M152" s="3" t="str">
        <f t="shared" si="12"/>
        <v/>
      </c>
    </row>
    <row r="153" spans="1:13" ht="18.75" customHeight="1" x14ac:dyDescent="0.15">
      <c r="A153" s="75"/>
      <c r="B153" s="13"/>
      <c r="C153" s="78" t="str">
        <f>IF(A153="","",COUNTIF($A$2:A153,"○"))</f>
        <v/>
      </c>
      <c r="D153" s="78" t="str">
        <f t="shared" si="14"/>
        <v/>
      </c>
      <c r="E153" s="82" t="str">
        <f t="shared" si="15"/>
        <v/>
      </c>
      <c r="F153" s="175" t="str">
        <f>名簿作成!B153</f>
        <v/>
      </c>
      <c r="G153" s="176">
        <f>名簿作成!C153</f>
        <v>0</v>
      </c>
      <c r="H153" s="176">
        <f>名簿作成!D153</f>
        <v>0</v>
      </c>
      <c r="I153" s="175" t="str">
        <f>名簿作成!E153</f>
        <v>　</v>
      </c>
      <c r="J153" s="175" t="str">
        <f>名簿作成!F153</f>
        <v>　</v>
      </c>
      <c r="K153" s="177">
        <f>名簿作成!L153</f>
        <v>0</v>
      </c>
      <c r="M153" s="3" t="str">
        <f t="shared" si="12"/>
        <v/>
      </c>
    </row>
    <row r="154" spans="1:13" ht="18.75" customHeight="1" x14ac:dyDescent="0.15">
      <c r="A154" s="75"/>
      <c r="B154" s="13"/>
      <c r="C154" s="78" t="str">
        <f>IF(A154="","",COUNTIF($A$2:A154,"○"))</f>
        <v/>
      </c>
      <c r="D154" s="78" t="str">
        <f t="shared" si="14"/>
        <v/>
      </c>
      <c r="E154" s="82" t="str">
        <f t="shared" si="15"/>
        <v/>
      </c>
      <c r="F154" s="175" t="str">
        <f>名簿作成!B154</f>
        <v/>
      </c>
      <c r="G154" s="176">
        <f>名簿作成!C154</f>
        <v>0</v>
      </c>
      <c r="H154" s="176">
        <f>名簿作成!D154</f>
        <v>0</v>
      </c>
      <c r="I154" s="175" t="str">
        <f>名簿作成!E154</f>
        <v>　</v>
      </c>
      <c r="J154" s="175" t="str">
        <f>名簿作成!F154</f>
        <v>　</v>
      </c>
      <c r="K154" s="177">
        <f>名簿作成!L154</f>
        <v>0</v>
      </c>
      <c r="M154" s="3" t="str">
        <f t="shared" si="12"/>
        <v/>
      </c>
    </row>
    <row r="155" spans="1:13" ht="18.75" customHeight="1" x14ac:dyDescent="0.15">
      <c r="A155" s="75"/>
      <c r="B155" s="13"/>
      <c r="C155" s="78" t="str">
        <f>IF(A155="","",COUNTIF($A$2:A155,"○"))</f>
        <v/>
      </c>
      <c r="D155" s="78" t="str">
        <f>IF(F155="","",IF(F153=F155,D153+1,1))</f>
        <v/>
      </c>
      <c r="E155" s="82" t="str">
        <f t="shared" si="15"/>
        <v/>
      </c>
      <c r="F155" s="175" t="str">
        <f>名簿作成!B155</f>
        <v/>
      </c>
      <c r="G155" s="176">
        <f>名簿作成!C155</f>
        <v>0</v>
      </c>
      <c r="H155" s="176">
        <f>名簿作成!D155</f>
        <v>0</v>
      </c>
      <c r="I155" s="175" t="str">
        <f>名簿作成!E155</f>
        <v>　</v>
      </c>
      <c r="J155" s="175" t="str">
        <f>名簿作成!F155</f>
        <v>　</v>
      </c>
      <c r="K155" s="177">
        <f>名簿作成!L155</f>
        <v>0</v>
      </c>
      <c r="M155" s="3" t="str">
        <f t="shared" si="12"/>
        <v/>
      </c>
    </row>
    <row r="156" spans="1:13" ht="18.75" customHeight="1" x14ac:dyDescent="0.15">
      <c r="A156" s="75"/>
      <c r="B156" s="13"/>
      <c r="C156" s="78" t="str">
        <f>IF(A156="","",COUNTIF($A$2:A156,"○"))</f>
        <v/>
      </c>
      <c r="D156" s="78" t="str">
        <f t="shared" ref="D156:D161" si="16">IF(F156="","",IF(F155=F156,D155+1,1))</f>
        <v/>
      </c>
      <c r="E156" s="82" t="str">
        <f t="shared" si="15"/>
        <v/>
      </c>
      <c r="F156" s="175" t="str">
        <f>名簿作成!B156</f>
        <v/>
      </c>
      <c r="G156" s="176">
        <f>名簿作成!C156</f>
        <v>0</v>
      </c>
      <c r="H156" s="176">
        <f>名簿作成!D156</f>
        <v>0</v>
      </c>
      <c r="I156" s="175" t="str">
        <f>名簿作成!E156</f>
        <v>　</v>
      </c>
      <c r="J156" s="175" t="str">
        <f>名簿作成!F156</f>
        <v>　</v>
      </c>
      <c r="K156" s="177">
        <f>名簿作成!L156</f>
        <v>0</v>
      </c>
      <c r="M156" s="3" t="str">
        <f t="shared" si="12"/>
        <v/>
      </c>
    </row>
    <row r="157" spans="1:13" ht="18.75" customHeight="1" x14ac:dyDescent="0.15">
      <c r="A157" s="75"/>
      <c r="B157" s="13"/>
      <c r="C157" s="78" t="str">
        <f>IF(A157="","",COUNTIF($A$2:A157,"○"))</f>
        <v/>
      </c>
      <c r="D157" s="78" t="str">
        <f t="shared" si="16"/>
        <v/>
      </c>
      <c r="E157" s="82" t="str">
        <f t="shared" si="15"/>
        <v/>
      </c>
      <c r="F157" s="175" t="str">
        <f>名簿作成!B157</f>
        <v/>
      </c>
      <c r="G157" s="176">
        <f>名簿作成!C157</f>
        <v>0</v>
      </c>
      <c r="H157" s="176">
        <f>名簿作成!D157</f>
        <v>0</v>
      </c>
      <c r="I157" s="175" t="str">
        <f>名簿作成!E157</f>
        <v>　</v>
      </c>
      <c r="J157" s="175" t="str">
        <f>名簿作成!F157</f>
        <v>　</v>
      </c>
      <c r="K157" s="177">
        <f>名簿作成!L157</f>
        <v>0</v>
      </c>
      <c r="M157" s="3" t="str">
        <f t="shared" si="12"/>
        <v/>
      </c>
    </row>
    <row r="158" spans="1:13" ht="18.75" customHeight="1" x14ac:dyDescent="0.15">
      <c r="A158" s="75"/>
      <c r="B158" s="13"/>
      <c r="C158" s="78" t="str">
        <f>IF(A158="","",COUNTIF($A$2:A158,"○"))</f>
        <v/>
      </c>
      <c r="D158" s="78" t="str">
        <f t="shared" si="16"/>
        <v/>
      </c>
      <c r="E158" s="82" t="str">
        <f t="shared" si="15"/>
        <v/>
      </c>
      <c r="F158" s="175" t="str">
        <f>名簿作成!B158</f>
        <v/>
      </c>
      <c r="G158" s="176">
        <f>名簿作成!C158</f>
        <v>0</v>
      </c>
      <c r="H158" s="176">
        <f>名簿作成!D158</f>
        <v>0</v>
      </c>
      <c r="I158" s="175" t="str">
        <f>名簿作成!E158</f>
        <v>　</v>
      </c>
      <c r="J158" s="175" t="str">
        <f>名簿作成!F158</f>
        <v>　</v>
      </c>
      <c r="K158" s="177">
        <f>名簿作成!L158</f>
        <v>0</v>
      </c>
      <c r="M158" s="3" t="str">
        <f t="shared" si="12"/>
        <v/>
      </c>
    </row>
    <row r="159" spans="1:13" ht="18.75" customHeight="1" x14ac:dyDescent="0.15">
      <c r="A159" s="75"/>
      <c r="B159" s="13"/>
      <c r="C159" s="78" t="str">
        <f>IF(A159="","",COUNTIF($A$2:A159,"○"))</f>
        <v/>
      </c>
      <c r="D159" s="78" t="str">
        <f t="shared" si="16"/>
        <v/>
      </c>
      <c r="E159" s="82" t="str">
        <f t="shared" si="15"/>
        <v/>
      </c>
      <c r="F159" s="175" t="str">
        <f>名簿作成!B159</f>
        <v/>
      </c>
      <c r="G159" s="176">
        <f>名簿作成!C159</f>
        <v>0</v>
      </c>
      <c r="H159" s="176">
        <f>名簿作成!D159</f>
        <v>0</v>
      </c>
      <c r="I159" s="175" t="str">
        <f>名簿作成!E159</f>
        <v>　</v>
      </c>
      <c r="J159" s="175" t="str">
        <f>名簿作成!F159</f>
        <v>　</v>
      </c>
      <c r="K159" s="177">
        <f>名簿作成!L159</f>
        <v>0</v>
      </c>
      <c r="M159" s="3" t="str">
        <f t="shared" si="12"/>
        <v/>
      </c>
    </row>
    <row r="160" spans="1:13" ht="18.75" customHeight="1" x14ac:dyDescent="0.15">
      <c r="A160" s="75"/>
      <c r="B160" s="13"/>
      <c r="C160" s="78" t="str">
        <f>IF(A160="","",COUNTIF($A$2:A160,"○"))</f>
        <v/>
      </c>
      <c r="D160" s="78" t="str">
        <f t="shared" si="16"/>
        <v/>
      </c>
      <c r="E160" s="82" t="str">
        <f t="shared" si="15"/>
        <v/>
      </c>
      <c r="F160" s="175" t="str">
        <f>名簿作成!B160</f>
        <v/>
      </c>
      <c r="G160" s="176">
        <f>名簿作成!C160</f>
        <v>0</v>
      </c>
      <c r="H160" s="176">
        <f>名簿作成!D160</f>
        <v>0</v>
      </c>
      <c r="I160" s="175" t="str">
        <f>名簿作成!E160</f>
        <v>　</v>
      </c>
      <c r="J160" s="175" t="str">
        <f>名簿作成!F160</f>
        <v>　</v>
      </c>
      <c r="K160" s="177">
        <f>名簿作成!L160</f>
        <v>0</v>
      </c>
      <c r="M160" s="3" t="str">
        <f t="shared" si="12"/>
        <v/>
      </c>
    </row>
    <row r="161" spans="1:13" ht="18.75" customHeight="1" thickBot="1" x14ac:dyDescent="0.2">
      <c r="A161" s="16"/>
      <c r="B161" s="6"/>
      <c r="C161" s="79" t="str">
        <f>IF(A161="","",COUNTIF($A$2:A161,"○"))</f>
        <v/>
      </c>
      <c r="D161" s="79" t="str">
        <f t="shared" si="16"/>
        <v/>
      </c>
      <c r="E161" s="83" t="str">
        <f t="shared" si="15"/>
        <v/>
      </c>
      <c r="F161" s="178" t="str">
        <f>名簿作成!B161</f>
        <v/>
      </c>
      <c r="G161" s="179">
        <f>名簿作成!C161</f>
        <v>0</v>
      </c>
      <c r="H161" s="179">
        <f>名簿作成!D161</f>
        <v>0</v>
      </c>
      <c r="I161" s="178" t="str">
        <f>名簿作成!E161</f>
        <v>　</v>
      </c>
      <c r="J161" s="178" t="str">
        <f>名簿作成!F161</f>
        <v>　</v>
      </c>
      <c r="K161" s="180">
        <f>名簿作成!L161</f>
        <v>0</v>
      </c>
      <c r="M161" s="3" t="str">
        <f t="shared" si="12"/>
        <v/>
      </c>
    </row>
    <row r="162" spans="1:13" ht="18.75" customHeight="1" x14ac:dyDescent="0.15">
      <c r="A162" s="14"/>
      <c r="B162" s="2"/>
      <c r="C162" s="76" t="str">
        <f>IF(A162="","",COUNTIF($A$2:A162,"○"))</f>
        <v/>
      </c>
      <c r="D162" s="76" t="str">
        <f>IF(F162="","",IF(F161=F162,D161+1,1))</f>
        <v/>
      </c>
      <c r="E162" s="80" t="str">
        <f>IF(F162="","",F162&amp;D162)</f>
        <v/>
      </c>
      <c r="F162" s="169" t="str">
        <f>名簿作成!B162</f>
        <v/>
      </c>
      <c r="G162" s="170">
        <f>名簿作成!C162</f>
        <v>0</v>
      </c>
      <c r="H162" s="170">
        <f>名簿作成!D162</f>
        <v>0</v>
      </c>
      <c r="I162" s="169" t="str">
        <f>名簿作成!E162</f>
        <v>　</v>
      </c>
      <c r="J162" s="169" t="str">
        <f>名簿作成!F162</f>
        <v>　</v>
      </c>
      <c r="K162" s="171">
        <f>名簿作成!L162</f>
        <v>0</v>
      </c>
      <c r="M162" s="3" t="str">
        <f t="shared" si="12"/>
        <v/>
      </c>
    </row>
    <row r="163" spans="1:13" ht="18.75" customHeight="1" x14ac:dyDescent="0.15">
      <c r="A163" s="15"/>
      <c r="B163" s="60"/>
      <c r="C163" s="77" t="str">
        <f>IF(A163="","",COUNTIF($A$2:A163,"○"))</f>
        <v/>
      </c>
      <c r="D163" s="77" t="str">
        <f t="shared" ref="D163:D174" si="17">IF(F163="","",IF(F162=F163,D162+1,1))</f>
        <v/>
      </c>
      <c r="E163" s="81" t="str">
        <f t="shared" ref="E163:E181" si="18">IF(F163="","",F163&amp;D163)</f>
        <v/>
      </c>
      <c r="F163" s="172" t="str">
        <f>名簿作成!B163</f>
        <v/>
      </c>
      <c r="G163" s="173">
        <f>名簿作成!C163</f>
        <v>0</v>
      </c>
      <c r="H163" s="173">
        <f>名簿作成!D163</f>
        <v>0</v>
      </c>
      <c r="I163" s="172" t="str">
        <f>名簿作成!E163</f>
        <v>　</v>
      </c>
      <c r="J163" s="172" t="str">
        <f>名簿作成!F163</f>
        <v>　</v>
      </c>
      <c r="K163" s="174">
        <f>名簿作成!L163</f>
        <v>0</v>
      </c>
      <c r="M163" s="3" t="str">
        <f t="shared" si="12"/>
        <v/>
      </c>
    </row>
    <row r="164" spans="1:13" ht="18.75" customHeight="1" x14ac:dyDescent="0.15">
      <c r="A164" s="15"/>
      <c r="B164" s="60"/>
      <c r="C164" s="77" t="str">
        <f>IF(A164="","",COUNTIF($A$2:A164,"○"))</f>
        <v/>
      </c>
      <c r="D164" s="77" t="str">
        <f t="shared" si="17"/>
        <v/>
      </c>
      <c r="E164" s="81" t="str">
        <f t="shared" si="18"/>
        <v/>
      </c>
      <c r="F164" s="172" t="str">
        <f>名簿作成!B164</f>
        <v/>
      </c>
      <c r="G164" s="173">
        <f>名簿作成!C164</f>
        <v>0</v>
      </c>
      <c r="H164" s="173">
        <f>名簿作成!D164</f>
        <v>0</v>
      </c>
      <c r="I164" s="172" t="str">
        <f>名簿作成!E164</f>
        <v>　</v>
      </c>
      <c r="J164" s="172" t="str">
        <f>名簿作成!F164</f>
        <v>　</v>
      </c>
      <c r="K164" s="174">
        <f>名簿作成!L164</f>
        <v>0</v>
      </c>
      <c r="M164" s="3" t="str">
        <f t="shared" si="12"/>
        <v/>
      </c>
    </row>
    <row r="165" spans="1:13" ht="18.75" customHeight="1" x14ac:dyDescent="0.15">
      <c r="A165" s="15"/>
      <c r="B165" s="60"/>
      <c r="C165" s="77" t="str">
        <f>IF(A165="","",COUNTIF($A$2:A165,"○"))</f>
        <v/>
      </c>
      <c r="D165" s="77" t="str">
        <f t="shared" si="17"/>
        <v/>
      </c>
      <c r="E165" s="81" t="str">
        <f t="shared" si="18"/>
        <v/>
      </c>
      <c r="F165" s="172" t="str">
        <f>名簿作成!B165</f>
        <v/>
      </c>
      <c r="G165" s="173">
        <f>名簿作成!C165</f>
        <v>0</v>
      </c>
      <c r="H165" s="173">
        <f>名簿作成!D165</f>
        <v>0</v>
      </c>
      <c r="I165" s="172" t="str">
        <f>名簿作成!E165</f>
        <v>　</v>
      </c>
      <c r="J165" s="172" t="str">
        <f>名簿作成!F165</f>
        <v>　</v>
      </c>
      <c r="K165" s="174">
        <f>名簿作成!L165</f>
        <v>0</v>
      </c>
      <c r="M165" s="3" t="str">
        <f t="shared" si="12"/>
        <v/>
      </c>
    </row>
    <row r="166" spans="1:13" ht="18.75" customHeight="1" x14ac:dyDescent="0.15">
      <c r="A166" s="15"/>
      <c r="B166" s="60"/>
      <c r="C166" s="77" t="str">
        <f>IF(A166="","",COUNTIF($A$2:A166,"○"))</f>
        <v/>
      </c>
      <c r="D166" s="77" t="str">
        <f t="shared" si="17"/>
        <v/>
      </c>
      <c r="E166" s="81" t="str">
        <f t="shared" si="18"/>
        <v/>
      </c>
      <c r="F166" s="172" t="str">
        <f>名簿作成!B166</f>
        <v/>
      </c>
      <c r="G166" s="173">
        <f>名簿作成!C166</f>
        <v>0</v>
      </c>
      <c r="H166" s="173">
        <f>名簿作成!D166</f>
        <v>0</v>
      </c>
      <c r="I166" s="172" t="str">
        <f>名簿作成!E166</f>
        <v>　</v>
      </c>
      <c r="J166" s="172" t="str">
        <f>名簿作成!F166</f>
        <v>　</v>
      </c>
      <c r="K166" s="174">
        <f>名簿作成!L166</f>
        <v>0</v>
      </c>
      <c r="M166" s="3" t="str">
        <f t="shared" si="12"/>
        <v/>
      </c>
    </row>
    <row r="167" spans="1:13" ht="18.75" customHeight="1" x14ac:dyDescent="0.15">
      <c r="A167" s="15"/>
      <c r="B167" s="60"/>
      <c r="C167" s="77" t="str">
        <f>IF(A167="","",COUNTIF($A$2:A167,"○"))</f>
        <v/>
      </c>
      <c r="D167" s="77" t="str">
        <f t="shared" si="17"/>
        <v/>
      </c>
      <c r="E167" s="81" t="str">
        <f t="shared" si="18"/>
        <v/>
      </c>
      <c r="F167" s="172" t="str">
        <f>名簿作成!B167</f>
        <v/>
      </c>
      <c r="G167" s="173">
        <f>名簿作成!C167</f>
        <v>0</v>
      </c>
      <c r="H167" s="173">
        <f>名簿作成!D167</f>
        <v>0</v>
      </c>
      <c r="I167" s="172" t="str">
        <f>名簿作成!E167</f>
        <v>　</v>
      </c>
      <c r="J167" s="172" t="str">
        <f>名簿作成!F167</f>
        <v>　</v>
      </c>
      <c r="K167" s="174">
        <f>名簿作成!L167</f>
        <v>0</v>
      </c>
      <c r="M167" s="3" t="str">
        <f t="shared" si="12"/>
        <v/>
      </c>
    </row>
    <row r="168" spans="1:13" ht="18.75" customHeight="1" x14ac:dyDescent="0.15">
      <c r="A168" s="15"/>
      <c r="B168" s="60"/>
      <c r="C168" s="77" t="str">
        <f>IF(A168="","",COUNTIF($A$2:A168,"○"))</f>
        <v/>
      </c>
      <c r="D168" s="77" t="str">
        <f t="shared" si="17"/>
        <v/>
      </c>
      <c r="E168" s="81" t="str">
        <f t="shared" si="18"/>
        <v/>
      </c>
      <c r="F168" s="172" t="str">
        <f>名簿作成!B168</f>
        <v/>
      </c>
      <c r="G168" s="173">
        <f>名簿作成!C168</f>
        <v>0</v>
      </c>
      <c r="H168" s="173">
        <f>名簿作成!D168</f>
        <v>0</v>
      </c>
      <c r="I168" s="172" t="str">
        <f>名簿作成!E168</f>
        <v>　</v>
      </c>
      <c r="J168" s="172" t="str">
        <f>名簿作成!F168</f>
        <v>　</v>
      </c>
      <c r="K168" s="174">
        <f>名簿作成!L168</f>
        <v>0</v>
      </c>
      <c r="M168" s="3" t="str">
        <f t="shared" si="12"/>
        <v/>
      </c>
    </row>
    <row r="169" spans="1:13" ht="18.75" customHeight="1" x14ac:dyDescent="0.15">
      <c r="A169" s="15"/>
      <c r="B169" s="60"/>
      <c r="C169" s="77" t="str">
        <f>IF(A169="","",COUNTIF($A$2:A169,"○"))</f>
        <v/>
      </c>
      <c r="D169" s="77" t="str">
        <f t="shared" si="17"/>
        <v/>
      </c>
      <c r="E169" s="81" t="str">
        <f t="shared" si="18"/>
        <v/>
      </c>
      <c r="F169" s="172" t="str">
        <f>名簿作成!B169</f>
        <v/>
      </c>
      <c r="G169" s="173">
        <f>名簿作成!C169</f>
        <v>0</v>
      </c>
      <c r="H169" s="173">
        <f>名簿作成!D169</f>
        <v>0</v>
      </c>
      <c r="I169" s="172" t="str">
        <f>名簿作成!E169</f>
        <v>　</v>
      </c>
      <c r="J169" s="172" t="str">
        <f>名簿作成!F169</f>
        <v>　</v>
      </c>
      <c r="K169" s="174">
        <f>名簿作成!L169</f>
        <v>0</v>
      </c>
      <c r="M169" s="3" t="str">
        <f t="shared" si="12"/>
        <v/>
      </c>
    </row>
    <row r="170" spans="1:13" ht="18.75" customHeight="1" x14ac:dyDescent="0.15">
      <c r="A170" s="15"/>
      <c r="B170" s="60"/>
      <c r="C170" s="77" t="str">
        <f>IF(A170="","",COUNTIF($A$2:A170,"○"))</f>
        <v/>
      </c>
      <c r="D170" s="77" t="str">
        <f t="shared" si="17"/>
        <v/>
      </c>
      <c r="E170" s="81" t="str">
        <f t="shared" si="18"/>
        <v/>
      </c>
      <c r="F170" s="172" t="str">
        <f>名簿作成!B170</f>
        <v/>
      </c>
      <c r="G170" s="173">
        <f>名簿作成!C170</f>
        <v>0</v>
      </c>
      <c r="H170" s="173">
        <f>名簿作成!D170</f>
        <v>0</v>
      </c>
      <c r="I170" s="172" t="str">
        <f>名簿作成!E170</f>
        <v>　</v>
      </c>
      <c r="J170" s="172" t="str">
        <f>名簿作成!F170</f>
        <v>　</v>
      </c>
      <c r="K170" s="174">
        <f>名簿作成!L170</f>
        <v>0</v>
      </c>
      <c r="M170" s="3" t="str">
        <f t="shared" si="12"/>
        <v/>
      </c>
    </row>
    <row r="171" spans="1:13" ht="18.75" customHeight="1" x14ac:dyDescent="0.15">
      <c r="A171" s="15"/>
      <c r="B171" s="60"/>
      <c r="C171" s="77" t="str">
        <f>IF(A171="","",COUNTIF($A$2:A171,"○"))</f>
        <v/>
      </c>
      <c r="D171" s="77" t="str">
        <f t="shared" si="17"/>
        <v/>
      </c>
      <c r="E171" s="81" t="str">
        <f t="shared" si="18"/>
        <v/>
      </c>
      <c r="F171" s="172" t="str">
        <f>名簿作成!B171</f>
        <v/>
      </c>
      <c r="G171" s="173">
        <f>名簿作成!C171</f>
        <v>0</v>
      </c>
      <c r="H171" s="173">
        <f>名簿作成!D171</f>
        <v>0</v>
      </c>
      <c r="I171" s="172" t="str">
        <f>名簿作成!E171</f>
        <v>　</v>
      </c>
      <c r="J171" s="172" t="str">
        <f>名簿作成!F171</f>
        <v>　</v>
      </c>
      <c r="K171" s="174">
        <f>名簿作成!L171</f>
        <v>0</v>
      </c>
      <c r="M171" s="3" t="str">
        <f t="shared" si="12"/>
        <v/>
      </c>
    </row>
    <row r="172" spans="1:13" ht="18.75" customHeight="1" x14ac:dyDescent="0.15">
      <c r="A172" s="75"/>
      <c r="B172" s="13"/>
      <c r="C172" s="78" t="str">
        <f>IF(A172="","",COUNTIF($A$2:A172,"○"))</f>
        <v/>
      </c>
      <c r="D172" s="78" t="str">
        <f t="shared" si="17"/>
        <v/>
      </c>
      <c r="E172" s="82" t="str">
        <f t="shared" si="18"/>
        <v/>
      </c>
      <c r="F172" s="175" t="str">
        <f>名簿作成!B172</f>
        <v/>
      </c>
      <c r="G172" s="176">
        <f>名簿作成!C172</f>
        <v>0</v>
      </c>
      <c r="H172" s="176">
        <f>名簿作成!D172</f>
        <v>0</v>
      </c>
      <c r="I172" s="175" t="str">
        <f>名簿作成!E172</f>
        <v>　</v>
      </c>
      <c r="J172" s="175" t="str">
        <f>名簿作成!F172</f>
        <v>　</v>
      </c>
      <c r="K172" s="177">
        <f>名簿作成!L172</f>
        <v>0</v>
      </c>
      <c r="M172" s="3" t="str">
        <f t="shared" si="12"/>
        <v/>
      </c>
    </row>
    <row r="173" spans="1:13" ht="18.75" customHeight="1" x14ac:dyDescent="0.15">
      <c r="A173" s="75"/>
      <c r="B173" s="13"/>
      <c r="C173" s="78" t="str">
        <f>IF(A173="","",COUNTIF($A$2:A173,"○"))</f>
        <v/>
      </c>
      <c r="D173" s="78" t="str">
        <f t="shared" si="17"/>
        <v/>
      </c>
      <c r="E173" s="82" t="str">
        <f t="shared" si="18"/>
        <v/>
      </c>
      <c r="F173" s="175" t="str">
        <f>名簿作成!B173</f>
        <v/>
      </c>
      <c r="G173" s="176">
        <f>名簿作成!C173</f>
        <v>0</v>
      </c>
      <c r="H173" s="176">
        <f>名簿作成!D173</f>
        <v>0</v>
      </c>
      <c r="I173" s="175" t="str">
        <f>名簿作成!E173</f>
        <v>　</v>
      </c>
      <c r="J173" s="175" t="str">
        <f>名簿作成!F173</f>
        <v>　</v>
      </c>
      <c r="K173" s="177">
        <f>名簿作成!L173</f>
        <v>0</v>
      </c>
      <c r="M173" s="3" t="str">
        <f t="shared" si="12"/>
        <v/>
      </c>
    </row>
    <row r="174" spans="1:13" ht="18.75" customHeight="1" x14ac:dyDescent="0.15">
      <c r="A174" s="75"/>
      <c r="B174" s="13"/>
      <c r="C174" s="78" t="str">
        <f>IF(A174="","",COUNTIF($A$2:A174,"○"))</f>
        <v/>
      </c>
      <c r="D174" s="78" t="str">
        <f t="shared" si="17"/>
        <v/>
      </c>
      <c r="E174" s="82" t="str">
        <f t="shared" si="18"/>
        <v/>
      </c>
      <c r="F174" s="175" t="str">
        <f>名簿作成!B174</f>
        <v/>
      </c>
      <c r="G174" s="176">
        <f>名簿作成!C174</f>
        <v>0</v>
      </c>
      <c r="H174" s="176">
        <f>名簿作成!D174</f>
        <v>0</v>
      </c>
      <c r="I174" s="175" t="str">
        <f>名簿作成!E174</f>
        <v>　</v>
      </c>
      <c r="J174" s="175" t="str">
        <f>名簿作成!F174</f>
        <v>　</v>
      </c>
      <c r="K174" s="177">
        <f>名簿作成!L174</f>
        <v>0</v>
      </c>
      <c r="M174" s="3" t="str">
        <f t="shared" si="12"/>
        <v/>
      </c>
    </row>
    <row r="175" spans="1:13" ht="18.75" customHeight="1" x14ac:dyDescent="0.15">
      <c r="A175" s="75"/>
      <c r="B175" s="13"/>
      <c r="C175" s="78" t="str">
        <f>IF(A175="","",COUNTIF($A$2:A175,"○"))</f>
        <v/>
      </c>
      <c r="D175" s="78" t="str">
        <f>IF(F175="","",IF(F173=F175,D173+1,1))</f>
        <v/>
      </c>
      <c r="E175" s="82" t="str">
        <f t="shared" si="18"/>
        <v/>
      </c>
      <c r="F175" s="175" t="str">
        <f>名簿作成!B175</f>
        <v/>
      </c>
      <c r="G175" s="176">
        <f>名簿作成!C175</f>
        <v>0</v>
      </c>
      <c r="H175" s="176">
        <f>名簿作成!D175</f>
        <v>0</v>
      </c>
      <c r="I175" s="175" t="str">
        <f>名簿作成!E175</f>
        <v>　</v>
      </c>
      <c r="J175" s="175" t="str">
        <f>名簿作成!F175</f>
        <v>　</v>
      </c>
      <c r="K175" s="177">
        <f>名簿作成!L175</f>
        <v>0</v>
      </c>
      <c r="M175" s="3" t="str">
        <f t="shared" si="12"/>
        <v/>
      </c>
    </row>
    <row r="176" spans="1:13" ht="18.75" customHeight="1" x14ac:dyDescent="0.15">
      <c r="A176" s="75"/>
      <c r="B176" s="13"/>
      <c r="C176" s="78" t="str">
        <f>IF(A176="","",COUNTIF($A$2:A176,"○"))</f>
        <v/>
      </c>
      <c r="D176" s="78" t="str">
        <f t="shared" ref="D176:D181" si="19">IF(F176="","",IF(F175=F176,D175+1,1))</f>
        <v/>
      </c>
      <c r="E176" s="82" t="str">
        <f t="shared" si="18"/>
        <v/>
      </c>
      <c r="F176" s="175" t="str">
        <f>名簿作成!B176</f>
        <v/>
      </c>
      <c r="G176" s="176">
        <f>名簿作成!C176</f>
        <v>0</v>
      </c>
      <c r="H176" s="176">
        <f>名簿作成!D176</f>
        <v>0</v>
      </c>
      <c r="I176" s="175" t="str">
        <f>名簿作成!E176</f>
        <v>　</v>
      </c>
      <c r="J176" s="175" t="str">
        <f>名簿作成!F176</f>
        <v>　</v>
      </c>
      <c r="K176" s="177">
        <f>名簿作成!L176</f>
        <v>0</v>
      </c>
      <c r="M176" s="3" t="str">
        <f t="shared" si="12"/>
        <v/>
      </c>
    </row>
    <row r="177" spans="1:13" ht="18.75" customHeight="1" x14ac:dyDescent="0.15">
      <c r="A177" s="75"/>
      <c r="B177" s="13"/>
      <c r="C177" s="78" t="str">
        <f>IF(A177="","",COUNTIF($A$2:A177,"○"))</f>
        <v/>
      </c>
      <c r="D177" s="78" t="str">
        <f t="shared" si="19"/>
        <v/>
      </c>
      <c r="E177" s="82" t="str">
        <f t="shared" si="18"/>
        <v/>
      </c>
      <c r="F177" s="175" t="str">
        <f>名簿作成!B177</f>
        <v/>
      </c>
      <c r="G177" s="176">
        <f>名簿作成!C177</f>
        <v>0</v>
      </c>
      <c r="H177" s="176">
        <f>名簿作成!D177</f>
        <v>0</v>
      </c>
      <c r="I177" s="175" t="str">
        <f>名簿作成!E177</f>
        <v>　</v>
      </c>
      <c r="J177" s="175" t="str">
        <f>名簿作成!F177</f>
        <v>　</v>
      </c>
      <c r="K177" s="177">
        <f>名簿作成!L177</f>
        <v>0</v>
      </c>
      <c r="M177" s="3" t="str">
        <f t="shared" si="12"/>
        <v/>
      </c>
    </row>
    <row r="178" spans="1:13" ht="18.75" customHeight="1" x14ac:dyDescent="0.15">
      <c r="A178" s="75"/>
      <c r="B178" s="13"/>
      <c r="C178" s="78" t="str">
        <f>IF(A178="","",COUNTIF($A$2:A178,"○"))</f>
        <v/>
      </c>
      <c r="D178" s="78" t="str">
        <f t="shared" si="19"/>
        <v/>
      </c>
      <c r="E178" s="82" t="str">
        <f t="shared" si="18"/>
        <v/>
      </c>
      <c r="F178" s="175" t="str">
        <f>名簿作成!B178</f>
        <v/>
      </c>
      <c r="G178" s="176">
        <f>名簿作成!C178</f>
        <v>0</v>
      </c>
      <c r="H178" s="176">
        <f>名簿作成!D178</f>
        <v>0</v>
      </c>
      <c r="I178" s="175" t="str">
        <f>名簿作成!E178</f>
        <v>　</v>
      </c>
      <c r="J178" s="175" t="str">
        <f>名簿作成!F178</f>
        <v>　</v>
      </c>
      <c r="K178" s="177">
        <f>名簿作成!L178</f>
        <v>0</v>
      </c>
      <c r="M178" s="3" t="str">
        <f t="shared" si="12"/>
        <v/>
      </c>
    </row>
    <row r="179" spans="1:13" ht="18.75" customHeight="1" x14ac:dyDescent="0.15">
      <c r="A179" s="75"/>
      <c r="B179" s="13"/>
      <c r="C179" s="78" t="str">
        <f>IF(A179="","",COUNTIF($A$2:A179,"○"))</f>
        <v/>
      </c>
      <c r="D179" s="78" t="str">
        <f t="shared" si="19"/>
        <v/>
      </c>
      <c r="E179" s="82" t="str">
        <f t="shared" si="18"/>
        <v/>
      </c>
      <c r="F179" s="175" t="str">
        <f>名簿作成!B179</f>
        <v/>
      </c>
      <c r="G179" s="176">
        <f>名簿作成!C179</f>
        <v>0</v>
      </c>
      <c r="H179" s="176">
        <f>名簿作成!D179</f>
        <v>0</v>
      </c>
      <c r="I179" s="175" t="str">
        <f>名簿作成!E179</f>
        <v>　</v>
      </c>
      <c r="J179" s="175" t="str">
        <f>名簿作成!F179</f>
        <v>　</v>
      </c>
      <c r="K179" s="177">
        <f>名簿作成!L179</f>
        <v>0</v>
      </c>
      <c r="M179" s="3" t="str">
        <f t="shared" si="12"/>
        <v/>
      </c>
    </row>
    <row r="180" spans="1:13" ht="18.75" customHeight="1" x14ac:dyDescent="0.15">
      <c r="A180" s="75"/>
      <c r="B180" s="13"/>
      <c r="C180" s="78" t="str">
        <f>IF(A180="","",COUNTIF($A$2:A180,"○"))</f>
        <v/>
      </c>
      <c r="D180" s="78" t="str">
        <f t="shared" si="19"/>
        <v/>
      </c>
      <c r="E180" s="82" t="str">
        <f t="shared" si="18"/>
        <v/>
      </c>
      <c r="F180" s="175" t="str">
        <f>名簿作成!B180</f>
        <v/>
      </c>
      <c r="G180" s="176">
        <f>名簿作成!C180</f>
        <v>0</v>
      </c>
      <c r="H180" s="176">
        <f>名簿作成!D180</f>
        <v>0</v>
      </c>
      <c r="I180" s="175" t="str">
        <f>名簿作成!E180</f>
        <v>　</v>
      </c>
      <c r="J180" s="175" t="str">
        <f>名簿作成!F180</f>
        <v>　</v>
      </c>
      <c r="K180" s="177">
        <f>名簿作成!L180</f>
        <v>0</v>
      </c>
      <c r="M180" s="3" t="str">
        <f t="shared" si="12"/>
        <v/>
      </c>
    </row>
    <row r="181" spans="1:13" ht="18.75" customHeight="1" thickBot="1" x14ac:dyDescent="0.2">
      <c r="A181" s="16"/>
      <c r="B181" s="13"/>
      <c r="C181" s="78" t="str">
        <f>IF(A181="","",COUNTIF($A$2:A181,"○"))</f>
        <v/>
      </c>
      <c r="D181" s="78" t="str">
        <f t="shared" si="19"/>
        <v/>
      </c>
      <c r="E181" s="82" t="str">
        <f t="shared" si="18"/>
        <v/>
      </c>
      <c r="F181" s="175" t="str">
        <f>名簿作成!B181</f>
        <v/>
      </c>
      <c r="G181" s="176">
        <f>名簿作成!C181</f>
        <v>0</v>
      </c>
      <c r="H181" s="176">
        <f>名簿作成!D181</f>
        <v>0</v>
      </c>
      <c r="I181" s="175" t="str">
        <f>名簿作成!E181</f>
        <v>　</v>
      </c>
      <c r="J181" s="175" t="str">
        <f>名簿作成!F181</f>
        <v>　</v>
      </c>
      <c r="K181" s="177">
        <f>名簿作成!L181</f>
        <v>0</v>
      </c>
      <c r="M181" s="3" t="str">
        <f t="shared" si="12"/>
        <v/>
      </c>
    </row>
    <row r="182" spans="1:13" ht="18.75" customHeight="1" x14ac:dyDescent="0.15">
      <c r="A182" s="14"/>
      <c r="B182" s="2"/>
      <c r="C182" s="76" t="str">
        <f>IF(A182="","",COUNTIF($A$2:A182,"○"))</f>
        <v/>
      </c>
      <c r="D182" s="76" t="str">
        <f>IF(F182="","",IF(F181=F182,D181+1,1))</f>
        <v/>
      </c>
      <c r="E182" s="80" t="str">
        <f>IF(F182="","",F182&amp;D182)</f>
        <v/>
      </c>
      <c r="F182" s="169" t="str">
        <f>名簿作成!B182</f>
        <v/>
      </c>
      <c r="G182" s="170">
        <f>名簿作成!C182</f>
        <v>0</v>
      </c>
      <c r="H182" s="170">
        <f>名簿作成!D182</f>
        <v>0</v>
      </c>
      <c r="I182" s="169" t="str">
        <f>名簿作成!E182</f>
        <v>　</v>
      </c>
      <c r="J182" s="169" t="str">
        <f>名簿作成!F182</f>
        <v>　</v>
      </c>
      <c r="K182" s="171">
        <f>名簿作成!L182</f>
        <v>0</v>
      </c>
      <c r="M182" s="3" t="str">
        <f t="shared" si="12"/>
        <v/>
      </c>
    </row>
    <row r="183" spans="1:13" ht="18.75" customHeight="1" x14ac:dyDescent="0.15">
      <c r="A183" s="15"/>
      <c r="B183" s="60"/>
      <c r="C183" s="77" t="str">
        <f>IF(A183="","",COUNTIF($A$2:A183,"○"))</f>
        <v/>
      </c>
      <c r="D183" s="77" t="str">
        <f t="shared" ref="D183:D194" si="20">IF(F183="","",IF(F182=F183,D182+1,1))</f>
        <v/>
      </c>
      <c r="E183" s="81" t="str">
        <f t="shared" ref="E183:E201" si="21">IF(F183="","",F183&amp;D183)</f>
        <v/>
      </c>
      <c r="F183" s="172" t="str">
        <f>名簿作成!B183</f>
        <v/>
      </c>
      <c r="G183" s="173">
        <f>名簿作成!C183</f>
        <v>0</v>
      </c>
      <c r="H183" s="173">
        <f>名簿作成!D183</f>
        <v>0</v>
      </c>
      <c r="I183" s="172" t="str">
        <f>名簿作成!E183</f>
        <v>　</v>
      </c>
      <c r="J183" s="172" t="str">
        <f>名簿作成!F183</f>
        <v>　</v>
      </c>
      <c r="K183" s="174">
        <f>名簿作成!L183</f>
        <v>0</v>
      </c>
      <c r="M183" s="3" t="str">
        <f t="shared" si="12"/>
        <v/>
      </c>
    </row>
    <row r="184" spans="1:13" ht="18.75" customHeight="1" x14ac:dyDescent="0.15">
      <c r="A184" s="15"/>
      <c r="B184" s="60"/>
      <c r="C184" s="77" t="str">
        <f>IF(A184="","",COUNTIF($A$2:A184,"○"))</f>
        <v/>
      </c>
      <c r="D184" s="77" t="str">
        <f t="shared" si="20"/>
        <v/>
      </c>
      <c r="E184" s="81" t="str">
        <f t="shared" si="21"/>
        <v/>
      </c>
      <c r="F184" s="172" t="str">
        <f>名簿作成!B184</f>
        <v/>
      </c>
      <c r="G184" s="173">
        <f>名簿作成!C184</f>
        <v>0</v>
      </c>
      <c r="H184" s="173">
        <f>名簿作成!D184</f>
        <v>0</v>
      </c>
      <c r="I184" s="172" t="str">
        <f>名簿作成!E184</f>
        <v>　</v>
      </c>
      <c r="J184" s="172" t="str">
        <f>名簿作成!F184</f>
        <v>　</v>
      </c>
      <c r="K184" s="174">
        <f>名簿作成!L184</f>
        <v>0</v>
      </c>
      <c r="M184" s="3" t="str">
        <f t="shared" si="12"/>
        <v/>
      </c>
    </row>
    <row r="185" spans="1:13" ht="18.75" customHeight="1" x14ac:dyDescent="0.15">
      <c r="A185" s="15"/>
      <c r="B185" s="60"/>
      <c r="C185" s="77" t="str">
        <f>IF(A185="","",COUNTIF($A$2:A185,"○"))</f>
        <v/>
      </c>
      <c r="D185" s="77" t="str">
        <f t="shared" si="20"/>
        <v/>
      </c>
      <c r="E185" s="81" t="str">
        <f t="shared" si="21"/>
        <v/>
      </c>
      <c r="F185" s="172" t="str">
        <f>名簿作成!B185</f>
        <v/>
      </c>
      <c r="G185" s="173">
        <f>名簿作成!C185</f>
        <v>0</v>
      </c>
      <c r="H185" s="173">
        <f>名簿作成!D185</f>
        <v>0</v>
      </c>
      <c r="I185" s="172" t="str">
        <f>名簿作成!E185</f>
        <v>　</v>
      </c>
      <c r="J185" s="172" t="str">
        <f>名簿作成!F185</f>
        <v>　</v>
      </c>
      <c r="K185" s="174">
        <f>名簿作成!L185</f>
        <v>0</v>
      </c>
      <c r="M185" s="3" t="str">
        <f t="shared" si="12"/>
        <v/>
      </c>
    </row>
    <row r="186" spans="1:13" ht="18.75" customHeight="1" x14ac:dyDescent="0.15">
      <c r="A186" s="15"/>
      <c r="B186" s="60"/>
      <c r="C186" s="77" t="str">
        <f>IF(A186="","",COUNTIF($A$2:A186,"○"))</f>
        <v/>
      </c>
      <c r="D186" s="77" t="str">
        <f t="shared" si="20"/>
        <v/>
      </c>
      <c r="E186" s="81" t="str">
        <f t="shared" si="21"/>
        <v/>
      </c>
      <c r="F186" s="172" t="str">
        <f>名簿作成!B186</f>
        <v/>
      </c>
      <c r="G186" s="173">
        <f>名簿作成!C186</f>
        <v>0</v>
      </c>
      <c r="H186" s="173">
        <f>名簿作成!D186</f>
        <v>0</v>
      </c>
      <c r="I186" s="172" t="str">
        <f>名簿作成!E186</f>
        <v>　</v>
      </c>
      <c r="J186" s="172" t="str">
        <f>名簿作成!F186</f>
        <v>　</v>
      </c>
      <c r="K186" s="174">
        <f>名簿作成!L186</f>
        <v>0</v>
      </c>
      <c r="M186" s="3" t="str">
        <f t="shared" si="12"/>
        <v/>
      </c>
    </row>
    <row r="187" spans="1:13" ht="18.75" customHeight="1" x14ac:dyDescent="0.15">
      <c r="A187" s="15"/>
      <c r="B187" s="60"/>
      <c r="C187" s="77" t="str">
        <f>IF(A187="","",COUNTIF($A$2:A187,"○"))</f>
        <v/>
      </c>
      <c r="D187" s="77" t="str">
        <f t="shared" si="20"/>
        <v/>
      </c>
      <c r="E187" s="81" t="str">
        <f t="shared" si="21"/>
        <v/>
      </c>
      <c r="F187" s="172" t="str">
        <f>名簿作成!B187</f>
        <v/>
      </c>
      <c r="G187" s="173">
        <f>名簿作成!C187</f>
        <v>0</v>
      </c>
      <c r="H187" s="173">
        <f>名簿作成!D187</f>
        <v>0</v>
      </c>
      <c r="I187" s="172" t="str">
        <f>名簿作成!E187</f>
        <v>　</v>
      </c>
      <c r="J187" s="172" t="str">
        <f>名簿作成!F187</f>
        <v>　</v>
      </c>
      <c r="K187" s="174">
        <f>名簿作成!L187</f>
        <v>0</v>
      </c>
      <c r="M187" s="3" t="str">
        <f t="shared" si="12"/>
        <v/>
      </c>
    </row>
    <row r="188" spans="1:13" ht="18.75" customHeight="1" x14ac:dyDescent="0.15">
      <c r="A188" s="15"/>
      <c r="B188" s="60"/>
      <c r="C188" s="77" t="str">
        <f>IF(A188="","",COUNTIF($A$2:A188,"○"))</f>
        <v/>
      </c>
      <c r="D188" s="77" t="str">
        <f t="shared" si="20"/>
        <v/>
      </c>
      <c r="E188" s="81" t="str">
        <f t="shared" si="21"/>
        <v/>
      </c>
      <c r="F188" s="172" t="str">
        <f>名簿作成!B188</f>
        <v/>
      </c>
      <c r="G188" s="173">
        <f>名簿作成!C188</f>
        <v>0</v>
      </c>
      <c r="H188" s="173">
        <f>名簿作成!D188</f>
        <v>0</v>
      </c>
      <c r="I188" s="172" t="str">
        <f>名簿作成!E188</f>
        <v>　</v>
      </c>
      <c r="J188" s="172" t="str">
        <f>名簿作成!F188</f>
        <v>　</v>
      </c>
      <c r="K188" s="174">
        <f>名簿作成!L188</f>
        <v>0</v>
      </c>
      <c r="M188" s="3" t="str">
        <f t="shared" si="12"/>
        <v/>
      </c>
    </row>
    <row r="189" spans="1:13" ht="18.75" customHeight="1" x14ac:dyDescent="0.15">
      <c r="A189" s="15"/>
      <c r="B189" s="60"/>
      <c r="C189" s="77" t="str">
        <f>IF(A189="","",COUNTIF($A$2:A189,"○"))</f>
        <v/>
      </c>
      <c r="D189" s="77" t="str">
        <f t="shared" si="20"/>
        <v/>
      </c>
      <c r="E189" s="81" t="str">
        <f t="shared" si="21"/>
        <v/>
      </c>
      <c r="F189" s="172" t="str">
        <f>名簿作成!B189</f>
        <v/>
      </c>
      <c r="G189" s="173">
        <f>名簿作成!C189</f>
        <v>0</v>
      </c>
      <c r="H189" s="173">
        <f>名簿作成!D189</f>
        <v>0</v>
      </c>
      <c r="I189" s="172" t="str">
        <f>名簿作成!E189</f>
        <v>　</v>
      </c>
      <c r="J189" s="172" t="str">
        <f>名簿作成!F189</f>
        <v>　</v>
      </c>
      <c r="K189" s="174">
        <f>名簿作成!L189</f>
        <v>0</v>
      </c>
      <c r="M189" s="3" t="str">
        <f t="shared" si="12"/>
        <v/>
      </c>
    </row>
    <row r="190" spans="1:13" ht="18.75" customHeight="1" x14ac:dyDescent="0.15">
      <c r="A190" s="15"/>
      <c r="B190" s="60"/>
      <c r="C190" s="77" t="str">
        <f>IF(A190="","",COUNTIF($A$2:A190,"○"))</f>
        <v/>
      </c>
      <c r="D190" s="77" t="str">
        <f t="shared" si="20"/>
        <v/>
      </c>
      <c r="E190" s="81" t="str">
        <f t="shared" si="21"/>
        <v/>
      </c>
      <c r="F190" s="172" t="str">
        <f>名簿作成!B190</f>
        <v/>
      </c>
      <c r="G190" s="173">
        <f>名簿作成!C190</f>
        <v>0</v>
      </c>
      <c r="H190" s="173">
        <f>名簿作成!D190</f>
        <v>0</v>
      </c>
      <c r="I190" s="172" t="str">
        <f>名簿作成!E190</f>
        <v>　</v>
      </c>
      <c r="J190" s="172" t="str">
        <f>名簿作成!F190</f>
        <v>　</v>
      </c>
      <c r="K190" s="174">
        <f>名簿作成!L190</f>
        <v>0</v>
      </c>
      <c r="M190" s="3" t="str">
        <f t="shared" si="12"/>
        <v/>
      </c>
    </row>
    <row r="191" spans="1:13" ht="18.75" customHeight="1" x14ac:dyDescent="0.15">
      <c r="A191" s="15"/>
      <c r="B191" s="60"/>
      <c r="C191" s="77" t="str">
        <f>IF(A191="","",COUNTIF($A$2:A191,"○"))</f>
        <v/>
      </c>
      <c r="D191" s="77" t="str">
        <f t="shared" si="20"/>
        <v/>
      </c>
      <c r="E191" s="81" t="str">
        <f t="shared" si="21"/>
        <v/>
      </c>
      <c r="F191" s="172" t="str">
        <f>名簿作成!B191</f>
        <v/>
      </c>
      <c r="G191" s="173">
        <f>名簿作成!C191</f>
        <v>0</v>
      </c>
      <c r="H191" s="173">
        <f>名簿作成!D191</f>
        <v>0</v>
      </c>
      <c r="I191" s="172" t="str">
        <f>名簿作成!E191</f>
        <v>　</v>
      </c>
      <c r="J191" s="172" t="str">
        <f>名簿作成!F191</f>
        <v>　</v>
      </c>
      <c r="K191" s="174">
        <f>名簿作成!L191</f>
        <v>0</v>
      </c>
      <c r="M191" s="3" t="str">
        <f t="shared" si="12"/>
        <v/>
      </c>
    </row>
    <row r="192" spans="1:13" ht="18.75" customHeight="1" x14ac:dyDescent="0.15">
      <c r="A192" s="75"/>
      <c r="B192" s="13"/>
      <c r="C192" s="78" t="str">
        <f>IF(A192="","",COUNTIF($A$2:A192,"○"))</f>
        <v/>
      </c>
      <c r="D192" s="78" t="str">
        <f t="shared" si="20"/>
        <v/>
      </c>
      <c r="E192" s="82" t="str">
        <f t="shared" si="21"/>
        <v/>
      </c>
      <c r="F192" s="175" t="str">
        <f>名簿作成!B192</f>
        <v/>
      </c>
      <c r="G192" s="176">
        <f>名簿作成!C192</f>
        <v>0</v>
      </c>
      <c r="H192" s="176">
        <f>名簿作成!D192</f>
        <v>0</v>
      </c>
      <c r="I192" s="175" t="str">
        <f>名簿作成!E192</f>
        <v>　</v>
      </c>
      <c r="J192" s="175" t="str">
        <f>名簿作成!F192</f>
        <v>　</v>
      </c>
      <c r="K192" s="177">
        <f>名簿作成!L192</f>
        <v>0</v>
      </c>
      <c r="M192" s="3" t="str">
        <f t="shared" si="12"/>
        <v/>
      </c>
    </row>
    <row r="193" spans="1:13" ht="18.75" customHeight="1" x14ac:dyDescent="0.15">
      <c r="A193" s="75"/>
      <c r="B193" s="13"/>
      <c r="C193" s="78" t="str">
        <f>IF(A193="","",COUNTIF($A$2:A193,"○"))</f>
        <v/>
      </c>
      <c r="D193" s="78" t="str">
        <f t="shared" si="20"/>
        <v/>
      </c>
      <c r="E193" s="82" t="str">
        <f t="shared" si="21"/>
        <v/>
      </c>
      <c r="F193" s="175" t="str">
        <f>名簿作成!B193</f>
        <v/>
      </c>
      <c r="G193" s="176">
        <f>名簿作成!C193</f>
        <v>0</v>
      </c>
      <c r="H193" s="176">
        <f>名簿作成!D193</f>
        <v>0</v>
      </c>
      <c r="I193" s="175" t="str">
        <f>名簿作成!E193</f>
        <v>　</v>
      </c>
      <c r="J193" s="175" t="str">
        <f>名簿作成!F193</f>
        <v>　</v>
      </c>
      <c r="K193" s="177">
        <f>名簿作成!L193</f>
        <v>0</v>
      </c>
      <c r="M193" s="3" t="str">
        <f t="shared" si="12"/>
        <v/>
      </c>
    </row>
    <row r="194" spans="1:13" ht="18.75" customHeight="1" x14ac:dyDescent="0.15">
      <c r="A194" s="75"/>
      <c r="B194" s="13"/>
      <c r="C194" s="78" t="str">
        <f>IF(A194="","",COUNTIF($A$2:A194,"○"))</f>
        <v/>
      </c>
      <c r="D194" s="78" t="str">
        <f t="shared" si="20"/>
        <v/>
      </c>
      <c r="E194" s="82" t="str">
        <f t="shared" si="21"/>
        <v/>
      </c>
      <c r="F194" s="175" t="str">
        <f>名簿作成!B194</f>
        <v/>
      </c>
      <c r="G194" s="176">
        <f>名簿作成!C194</f>
        <v>0</v>
      </c>
      <c r="H194" s="176">
        <f>名簿作成!D194</f>
        <v>0</v>
      </c>
      <c r="I194" s="175" t="str">
        <f>名簿作成!E194</f>
        <v>　</v>
      </c>
      <c r="J194" s="175" t="str">
        <f>名簿作成!F194</f>
        <v>　</v>
      </c>
      <c r="K194" s="177">
        <f>名簿作成!L194</f>
        <v>0</v>
      </c>
      <c r="M194" s="3" t="str">
        <f t="shared" si="12"/>
        <v/>
      </c>
    </row>
    <row r="195" spans="1:13" ht="18.75" customHeight="1" x14ac:dyDescent="0.15">
      <c r="A195" s="75"/>
      <c r="B195" s="13"/>
      <c r="C195" s="78" t="str">
        <f>IF(A195="","",COUNTIF($A$2:A195,"○"))</f>
        <v/>
      </c>
      <c r="D195" s="78" t="str">
        <f>IF(F195="","",IF(F193=F195,D193+1,1))</f>
        <v/>
      </c>
      <c r="E195" s="82" t="str">
        <f t="shared" si="21"/>
        <v/>
      </c>
      <c r="F195" s="175" t="str">
        <f>名簿作成!B195</f>
        <v/>
      </c>
      <c r="G195" s="176">
        <f>名簿作成!C195</f>
        <v>0</v>
      </c>
      <c r="H195" s="176">
        <f>名簿作成!D195</f>
        <v>0</v>
      </c>
      <c r="I195" s="175" t="str">
        <f>名簿作成!E195</f>
        <v>　</v>
      </c>
      <c r="J195" s="175" t="str">
        <f>名簿作成!F195</f>
        <v>　</v>
      </c>
      <c r="K195" s="177">
        <f>名簿作成!L195</f>
        <v>0</v>
      </c>
      <c r="M195" s="3" t="str">
        <f t="shared" ref="M195:M201" si="22">IF(H195=0,"",IF(H195="①","高1",IF(H195="②","高2","高3")))</f>
        <v/>
      </c>
    </row>
    <row r="196" spans="1:13" ht="18.75" customHeight="1" x14ac:dyDescent="0.15">
      <c r="A196" s="75"/>
      <c r="B196" s="13"/>
      <c r="C196" s="78" t="str">
        <f>IF(A196="","",COUNTIF($A$2:A196,"○"))</f>
        <v/>
      </c>
      <c r="D196" s="78" t="str">
        <f t="shared" ref="D196:D201" si="23">IF(F196="","",IF(F195=F196,D195+1,1))</f>
        <v/>
      </c>
      <c r="E196" s="82" t="str">
        <f t="shared" si="21"/>
        <v/>
      </c>
      <c r="F196" s="175" t="str">
        <f>名簿作成!B196</f>
        <v/>
      </c>
      <c r="G196" s="176">
        <f>名簿作成!C196</f>
        <v>0</v>
      </c>
      <c r="H196" s="176">
        <f>名簿作成!D196</f>
        <v>0</v>
      </c>
      <c r="I196" s="175" t="str">
        <f>名簿作成!E196</f>
        <v>　</v>
      </c>
      <c r="J196" s="175" t="str">
        <f>名簿作成!F196</f>
        <v>　</v>
      </c>
      <c r="K196" s="177">
        <f>名簿作成!L196</f>
        <v>0</v>
      </c>
      <c r="M196" s="3" t="str">
        <f t="shared" si="22"/>
        <v/>
      </c>
    </row>
    <row r="197" spans="1:13" ht="18.75" customHeight="1" x14ac:dyDescent="0.15">
      <c r="A197" s="75"/>
      <c r="B197" s="13"/>
      <c r="C197" s="78" t="str">
        <f>IF(A197="","",COUNTIF($A$2:A197,"○"))</f>
        <v/>
      </c>
      <c r="D197" s="78" t="str">
        <f t="shared" si="23"/>
        <v/>
      </c>
      <c r="E197" s="82" t="str">
        <f t="shared" si="21"/>
        <v/>
      </c>
      <c r="F197" s="175" t="str">
        <f>名簿作成!B197</f>
        <v/>
      </c>
      <c r="G197" s="176">
        <f>名簿作成!C197</f>
        <v>0</v>
      </c>
      <c r="H197" s="176">
        <f>名簿作成!D197</f>
        <v>0</v>
      </c>
      <c r="I197" s="175" t="str">
        <f>名簿作成!E197</f>
        <v>　</v>
      </c>
      <c r="J197" s="175" t="str">
        <f>名簿作成!F197</f>
        <v>　</v>
      </c>
      <c r="K197" s="177">
        <f>名簿作成!L197</f>
        <v>0</v>
      </c>
      <c r="M197" s="3" t="str">
        <f t="shared" si="22"/>
        <v/>
      </c>
    </row>
    <row r="198" spans="1:13" ht="18.75" customHeight="1" x14ac:dyDescent="0.15">
      <c r="A198" s="75"/>
      <c r="B198" s="13"/>
      <c r="C198" s="78" t="str">
        <f>IF(A198="","",COUNTIF($A$2:A198,"○"))</f>
        <v/>
      </c>
      <c r="D198" s="78" t="str">
        <f t="shared" si="23"/>
        <v/>
      </c>
      <c r="E198" s="82" t="str">
        <f t="shared" si="21"/>
        <v/>
      </c>
      <c r="F198" s="175" t="str">
        <f>名簿作成!B198</f>
        <v/>
      </c>
      <c r="G198" s="176">
        <f>名簿作成!C198</f>
        <v>0</v>
      </c>
      <c r="H198" s="176">
        <f>名簿作成!D198</f>
        <v>0</v>
      </c>
      <c r="I198" s="175" t="str">
        <f>名簿作成!E198</f>
        <v>　</v>
      </c>
      <c r="J198" s="175" t="str">
        <f>名簿作成!F198</f>
        <v>　</v>
      </c>
      <c r="K198" s="177">
        <f>名簿作成!L198</f>
        <v>0</v>
      </c>
      <c r="M198" s="3" t="str">
        <f t="shared" si="22"/>
        <v/>
      </c>
    </row>
    <row r="199" spans="1:13" ht="18.75" customHeight="1" x14ac:dyDescent="0.15">
      <c r="A199" s="75"/>
      <c r="B199" s="13"/>
      <c r="C199" s="78" t="str">
        <f>IF(A199="","",COUNTIF($A$2:A199,"○"))</f>
        <v/>
      </c>
      <c r="D199" s="78" t="str">
        <f t="shared" si="23"/>
        <v/>
      </c>
      <c r="E199" s="82" t="str">
        <f t="shared" si="21"/>
        <v/>
      </c>
      <c r="F199" s="175" t="str">
        <f>名簿作成!B199</f>
        <v/>
      </c>
      <c r="G199" s="176">
        <f>名簿作成!C199</f>
        <v>0</v>
      </c>
      <c r="H199" s="176">
        <f>名簿作成!D199</f>
        <v>0</v>
      </c>
      <c r="I199" s="175" t="str">
        <f>名簿作成!E199</f>
        <v>　</v>
      </c>
      <c r="J199" s="175" t="str">
        <f>名簿作成!F199</f>
        <v>　</v>
      </c>
      <c r="K199" s="177">
        <f>名簿作成!L199</f>
        <v>0</v>
      </c>
      <c r="M199" s="3" t="str">
        <f t="shared" si="22"/>
        <v/>
      </c>
    </row>
    <row r="200" spans="1:13" ht="18.75" customHeight="1" x14ac:dyDescent="0.15">
      <c r="A200" s="75"/>
      <c r="B200" s="13"/>
      <c r="C200" s="78" t="str">
        <f>IF(A200="","",COUNTIF($A$2:A200,"○"))</f>
        <v/>
      </c>
      <c r="D200" s="78" t="str">
        <f t="shared" si="23"/>
        <v/>
      </c>
      <c r="E200" s="82" t="str">
        <f t="shared" si="21"/>
        <v/>
      </c>
      <c r="F200" s="175" t="str">
        <f>名簿作成!B200</f>
        <v/>
      </c>
      <c r="G200" s="176">
        <f>名簿作成!C200</f>
        <v>0</v>
      </c>
      <c r="H200" s="176">
        <f>名簿作成!D200</f>
        <v>0</v>
      </c>
      <c r="I200" s="175" t="str">
        <f>名簿作成!E200</f>
        <v>　</v>
      </c>
      <c r="J200" s="175" t="str">
        <f>名簿作成!F200</f>
        <v>　</v>
      </c>
      <c r="K200" s="177">
        <f>名簿作成!L200</f>
        <v>0</v>
      </c>
      <c r="M200" s="3" t="str">
        <f t="shared" si="22"/>
        <v/>
      </c>
    </row>
    <row r="201" spans="1:13" ht="18.75" customHeight="1" thickBot="1" x14ac:dyDescent="0.2">
      <c r="A201" s="16"/>
      <c r="B201" s="6"/>
      <c r="C201" s="79" t="str">
        <f>IF(A201="","",COUNTIF($A$2:A201,"○"))</f>
        <v/>
      </c>
      <c r="D201" s="79" t="str">
        <f t="shared" si="23"/>
        <v/>
      </c>
      <c r="E201" s="83" t="str">
        <f t="shared" si="21"/>
        <v/>
      </c>
      <c r="F201" s="178" t="str">
        <f>名簿作成!B201</f>
        <v/>
      </c>
      <c r="G201" s="179">
        <f>名簿作成!C201</f>
        <v>0</v>
      </c>
      <c r="H201" s="179">
        <f>名簿作成!D201</f>
        <v>0</v>
      </c>
      <c r="I201" s="178" t="str">
        <f>名簿作成!E201</f>
        <v>　</v>
      </c>
      <c r="J201" s="178" t="str">
        <f>名簿作成!F201</f>
        <v>　</v>
      </c>
      <c r="K201" s="180">
        <f>名簿作成!L201</f>
        <v>0</v>
      </c>
      <c r="M201" s="3" t="str">
        <f t="shared" si="22"/>
        <v/>
      </c>
    </row>
    <row r="202" spans="1:13" ht="18.75" customHeight="1" x14ac:dyDescent="0.15">
      <c r="A202" s="14"/>
      <c r="B202" s="2" t="s">
        <v>119</v>
      </c>
      <c r="C202" s="76" t="str">
        <f>IF(A202="","",COUNTIF($A$2:A202,"○"))</f>
        <v/>
      </c>
      <c r="D202" s="76"/>
      <c r="E202" s="80"/>
      <c r="F202" s="88" t="str">
        <f>大会名・学校名!I4</f>
        <v>青山高等学校</v>
      </c>
      <c r="G202" s="76" t="s">
        <v>100</v>
      </c>
      <c r="H202" s="76" t="s">
        <v>118</v>
      </c>
      <c r="I202" s="88" t="str">
        <f>大会名・学校名!K4</f>
        <v>永田　真司</v>
      </c>
      <c r="J202" s="11"/>
      <c r="K202" s="98" t="s">
        <v>100</v>
      </c>
    </row>
    <row r="203" spans="1:13" ht="18.75" customHeight="1" x14ac:dyDescent="0.15">
      <c r="A203" s="15"/>
      <c r="B203" s="60" t="s">
        <v>119</v>
      </c>
      <c r="C203" s="77" t="str">
        <f>IF(A203="","",COUNTIF($A$2:A203,"○"))</f>
        <v/>
      </c>
      <c r="D203" s="77"/>
      <c r="E203" s="81"/>
      <c r="F203" s="89" t="str">
        <f>大会名・学校名!I5</f>
        <v>近畿大学工業高等専門学校</v>
      </c>
      <c r="G203" s="77" t="s">
        <v>100</v>
      </c>
      <c r="H203" s="77" t="s">
        <v>117</v>
      </c>
      <c r="I203" s="89" t="str">
        <f>大会名・学校名!K5</f>
        <v>中平　恭之</v>
      </c>
      <c r="J203" s="4"/>
      <c r="K203" s="99" t="s">
        <v>100</v>
      </c>
    </row>
    <row r="204" spans="1:13" ht="18.75" customHeight="1" x14ac:dyDescent="0.15">
      <c r="A204" s="15"/>
      <c r="B204" s="60" t="s">
        <v>119</v>
      </c>
      <c r="C204" s="77" t="str">
        <f>IF(A204="","",COUNTIF($A$2:A204,"○"))</f>
        <v/>
      </c>
      <c r="D204" s="77"/>
      <c r="E204" s="81"/>
      <c r="F204" s="89" t="str">
        <f>大会名・学校名!I6</f>
        <v>桜丘高等学校</v>
      </c>
      <c r="G204" s="77" t="str">
        <f t="shared" ref="G204:G210" si="24">IF(I204="","","教員")</f>
        <v>教員</v>
      </c>
      <c r="H204" s="77" t="s">
        <v>117</v>
      </c>
      <c r="I204" s="89" t="str">
        <f>大会名・学校名!K6</f>
        <v>高森　信一</v>
      </c>
      <c r="J204" s="4"/>
      <c r="K204" s="99" t="s">
        <v>100</v>
      </c>
    </row>
    <row r="205" spans="1:13" ht="18.75" customHeight="1" x14ac:dyDescent="0.15">
      <c r="A205" s="15"/>
      <c r="B205" s="60" t="s">
        <v>119</v>
      </c>
      <c r="C205" s="77" t="str">
        <f>IF(A205="","",COUNTIF($A$2:A205,"○"))</f>
        <v/>
      </c>
      <c r="D205" s="77"/>
      <c r="E205" s="81"/>
      <c r="F205" s="89" t="str">
        <f>大会名・学校名!I7</f>
        <v>津田学園高等学校</v>
      </c>
      <c r="G205" s="77" t="str">
        <f t="shared" si="24"/>
        <v>教員</v>
      </c>
      <c r="H205" s="77" t="s">
        <v>117</v>
      </c>
      <c r="I205" s="89" t="str">
        <f>大会名・学校名!K7</f>
        <v>藤牧　信博</v>
      </c>
      <c r="J205" s="4"/>
      <c r="K205" s="99" t="s">
        <v>100</v>
      </c>
    </row>
    <row r="206" spans="1:13" ht="18.75" customHeight="1" x14ac:dyDescent="0.15">
      <c r="A206" s="15"/>
      <c r="B206" s="60" t="s">
        <v>119</v>
      </c>
      <c r="C206" s="77" t="str">
        <f>IF(A206="","",COUNTIF($A$2:A206,"○"))</f>
        <v/>
      </c>
      <c r="D206" s="77"/>
      <c r="E206" s="81"/>
      <c r="F206" s="89" t="str">
        <f>大会名・学校名!I8</f>
        <v>三重県立明野高等学校</v>
      </c>
      <c r="G206" s="77" t="str">
        <f t="shared" si="24"/>
        <v>教員</v>
      </c>
      <c r="H206" s="77" t="s">
        <v>117</v>
      </c>
      <c r="I206" s="89" t="str">
        <f>大会名・学校名!K8</f>
        <v>鈴木　啓二</v>
      </c>
      <c r="J206" s="4"/>
      <c r="K206" s="99" t="s">
        <v>100</v>
      </c>
    </row>
    <row r="207" spans="1:13" ht="18.75" customHeight="1" x14ac:dyDescent="0.15">
      <c r="A207" s="15"/>
      <c r="B207" s="60" t="s">
        <v>119</v>
      </c>
      <c r="C207" s="77" t="str">
        <f>IF(A207="","",COUNTIF($A$2:A207,"○"))</f>
        <v/>
      </c>
      <c r="D207" s="77"/>
      <c r="E207" s="81"/>
      <c r="F207" s="89" t="str">
        <f>大会名・学校名!I9</f>
        <v>三重県立伊賀白鳳高等学校</v>
      </c>
      <c r="G207" s="77" t="str">
        <f t="shared" si="24"/>
        <v>教員</v>
      </c>
      <c r="H207" s="77" t="s">
        <v>117</v>
      </c>
      <c r="I207" s="89" t="str">
        <f>大会名・学校名!K9</f>
        <v>山添　長輝</v>
      </c>
      <c r="J207" s="4"/>
      <c r="K207" s="99" t="s">
        <v>100</v>
      </c>
    </row>
    <row r="208" spans="1:13" ht="18.75" customHeight="1" x14ac:dyDescent="0.15">
      <c r="A208" s="15"/>
      <c r="B208" s="60" t="s">
        <v>119</v>
      </c>
      <c r="C208" s="77" t="str">
        <f>IF(A208="","",COUNTIF($A$2:A208,"○"))</f>
        <v/>
      </c>
      <c r="D208" s="77"/>
      <c r="E208" s="81"/>
      <c r="F208" s="89" t="str">
        <f>大会名・学校名!I10</f>
        <v>三重県立いなべ総合学園高等学校</v>
      </c>
      <c r="G208" s="77" t="str">
        <f t="shared" si="24"/>
        <v>教員</v>
      </c>
      <c r="H208" s="77" t="s">
        <v>117</v>
      </c>
      <c r="I208" s="89" t="str">
        <f>大会名・学校名!K10</f>
        <v>惣坊　誠太</v>
      </c>
      <c r="J208" s="4"/>
      <c r="K208" s="99" t="s">
        <v>100</v>
      </c>
    </row>
    <row r="209" spans="1:11" ht="18.75" customHeight="1" x14ac:dyDescent="0.15">
      <c r="A209" s="15"/>
      <c r="B209" s="60" t="s">
        <v>119</v>
      </c>
      <c r="C209" s="77" t="str">
        <f>IF(A209="","",COUNTIF($A$2:A209,"○"))</f>
        <v/>
      </c>
      <c r="D209" s="77"/>
      <c r="E209" s="81"/>
      <c r="F209" s="89" t="str">
        <f>大会名・学校名!I11</f>
        <v>三重県立四日市工業高等学校</v>
      </c>
      <c r="G209" s="77" t="str">
        <f t="shared" si="24"/>
        <v>教員</v>
      </c>
      <c r="H209" s="77" t="s">
        <v>117</v>
      </c>
      <c r="I209" s="89" t="str">
        <f>大会名・学校名!K11</f>
        <v>廣田　敦</v>
      </c>
      <c r="J209" s="4"/>
      <c r="K209" s="99" t="s">
        <v>100</v>
      </c>
    </row>
    <row r="210" spans="1:11" ht="18.75" customHeight="1" x14ac:dyDescent="0.15">
      <c r="A210" s="15"/>
      <c r="B210" s="60" t="s">
        <v>119</v>
      </c>
      <c r="C210" s="77" t="str">
        <f>IF(A210="","",COUNTIF($A$2:A210,"○"))</f>
        <v/>
      </c>
      <c r="D210" s="77"/>
      <c r="E210" s="81"/>
      <c r="F210" s="89" t="str">
        <f>大会名・学校名!I12</f>
        <v>三重高等学校</v>
      </c>
      <c r="G210" s="77" t="str">
        <f t="shared" si="24"/>
        <v>教員</v>
      </c>
      <c r="H210" s="77" t="s">
        <v>117</v>
      </c>
      <c r="I210" s="89" t="str">
        <f>大会名・学校名!K12</f>
        <v>高田　圭</v>
      </c>
      <c r="J210" s="4"/>
      <c r="K210" s="99" t="s">
        <v>100</v>
      </c>
    </row>
    <row r="211" spans="1:11" ht="18.75" customHeight="1" x14ac:dyDescent="0.15">
      <c r="A211" s="15"/>
      <c r="B211" s="60" t="s">
        <v>119</v>
      </c>
      <c r="C211" s="77" t="str">
        <f>IF(A211="","",COUNTIF($A$2:A211,"○"))</f>
        <v/>
      </c>
      <c r="D211" s="77"/>
      <c r="E211" s="81"/>
      <c r="F211" s="89" t="str">
        <f>大会名・学校名!I13</f>
        <v>四日市メリノール学院高等学校</v>
      </c>
      <c r="G211" s="77" t="str">
        <f t="shared" ref="G211:G213" si="25">IF(I211="","","教員")</f>
        <v>教員</v>
      </c>
      <c r="H211" s="77" t="s">
        <v>117</v>
      </c>
      <c r="I211" s="89" t="str">
        <f>大会名・学校名!K13</f>
        <v>井上　優</v>
      </c>
      <c r="J211" s="4"/>
      <c r="K211" s="99" t="s">
        <v>100</v>
      </c>
    </row>
    <row r="212" spans="1:11" ht="18.75" customHeight="1" x14ac:dyDescent="0.15">
      <c r="A212" s="75"/>
      <c r="B212" s="60" t="s">
        <v>119</v>
      </c>
      <c r="C212" s="78" t="str">
        <f>IF(A212="","",COUNTIF($A$2:A212,"○"))</f>
        <v/>
      </c>
      <c r="D212" s="78"/>
      <c r="E212" s="82"/>
      <c r="F212" s="91" t="str">
        <f>大会名・学校名!I14</f>
        <v>桜丘中学校</v>
      </c>
      <c r="G212" s="78" t="str">
        <f t="shared" si="25"/>
        <v>教員</v>
      </c>
      <c r="H212" s="78" t="s">
        <v>117</v>
      </c>
      <c r="I212" s="91" t="str">
        <f>大会名・学校名!K14</f>
        <v>高森　信一</v>
      </c>
      <c r="J212" s="12"/>
      <c r="K212" s="100" t="s">
        <v>125</v>
      </c>
    </row>
    <row r="213" spans="1:11" ht="18.75" customHeight="1" x14ac:dyDescent="0.15">
      <c r="A213" s="75"/>
      <c r="B213" s="60" t="s">
        <v>119</v>
      </c>
      <c r="C213" s="78" t="str">
        <f>IF(A213="","",COUNTIF($A$2:A213,"○"))</f>
        <v/>
      </c>
      <c r="D213" s="78"/>
      <c r="E213" s="82"/>
      <c r="F213" s="91" t="str">
        <f>大会名・学校名!I15</f>
        <v>四日市メリノール学院中学校</v>
      </c>
      <c r="G213" s="78" t="str">
        <f t="shared" si="25"/>
        <v>教員</v>
      </c>
      <c r="H213" s="78" t="s">
        <v>117</v>
      </c>
      <c r="I213" s="91" t="str">
        <f>大会名・学校名!K15</f>
        <v>井上　優</v>
      </c>
      <c r="J213" s="12"/>
      <c r="K213" s="100" t="s">
        <v>100</v>
      </c>
    </row>
    <row r="214" spans="1:11" ht="18.75" customHeight="1" x14ac:dyDescent="0.15">
      <c r="A214" s="75"/>
      <c r="B214" s="60" t="s">
        <v>119</v>
      </c>
      <c r="C214" s="78" t="str">
        <f>IF(A214="","",COUNTIF($A$2:A214,"○"))</f>
        <v/>
      </c>
      <c r="D214" s="78"/>
      <c r="E214" s="82"/>
      <c r="F214" s="91" t="str">
        <f>F203</f>
        <v>近畿大学工業高等専門学校</v>
      </c>
      <c r="G214" s="78" t="str">
        <f t="shared" ref="G214" si="26">IF(I214="","","教員")</f>
        <v>教員</v>
      </c>
      <c r="H214" s="78" t="s">
        <v>117</v>
      </c>
      <c r="I214" s="91" t="str">
        <f>大会名・学校名!L5</f>
        <v>オルダネス・ジェームス・ロバート</v>
      </c>
      <c r="J214" s="12"/>
      <c r="K214" s="100" t="s">
        <v>125</v>
      </c>
    </row>
    <row r="215" spans="1:11" ht="18.75" customHeight="1" x14ac:dyDescent="0.15">
      <c r="A215" s="75"/>
      <c r="B215" s="60" t="s">
        <v>119</v>
      </c>
      <c r="C215" s="78" t="str">
        <f>IF(A215="","",COUNTIF($A$2:A215,"○"))</f>
        <v/>
      </c>
      <c r="D215" s="78"/>
      <c r="E215" s="82"/>
      <c r="F215" s="91" t="str">
        <f>F204</f>
        <v>桜丘高等学校</v>
      </c>
      <c r="G215" s="78" t="str">
        <f t="shared" ref="G215:G220" si="27">IF(I215="","","教員")</f>
        <v>教員</v>
      </c>
      <c r="H215" s="78" t="s">
        <v>117</v>
      </c>
      <c r="I215" s="91" t="str">
        <f>大会名・学校名!L6</f>
        <v>西村　直弥</v>
      </c>
      <c r="J215" s="12"/>
      <c r="K215" s="100" t="s">
        <v>100</v>
      </c>
    </row>
    <row r="216" spans="1:11" ht="18.75" customHeight="1" x14ac:dyDescent="0.15">
      <c r="A216" s="75"/>
      <c r="B216" s="13" t="str">
        <f t="shared" ref="B216:B221" si="28">G216</f>
        <v>教員</v>
      </c>
      <c r="C216" s="78" t="str">
        <f>IF(A216="","",COUNTIF($A$2:A216,"○"))</f>
        <v/>
      </c>
      <c r="D216" s="78"/>
      <c r="E216" s="82"/>
      <c r="F216" s="91" t="str">
        <f>F205</f>
        <v>津田学園高等学校</v>
      </c>
      <c r="G216" s="78" t="str">
        <f t="shared" si="27"/>
        <v>教員</v>
      </c>
      <c r="H216" s="78"/>
      <c r="I216" s="91" t="str">
        <f>大会名・学校名!L7</f>
        <v>石井　正家</v>
      </c>
      <c r="J216" s="12"/>
      <c r="K216" s="100" t="s">
        <v>100</v>
      </c>
    </row>
    <row r="217" spans="1:11" ht="18.75" customHeight="1" x14ac:dyDescent="0.15">
      <c r="A217" s="75"/>
      <c r="B217" s="13" t="str">
        <f t="shared" si="28"/>
        <v>教員</v>
      </c>
      <c r="C217" s="78" t="str">
        <f>IF(A217="","",COUNTIF($A$2:A217,"○"))</f>
        <v/>
      </c>
      <c r="D217" s="78"/>
      <c r="E217" s="82"/>
      <c r="F217" s="91" t="str">
        <f>F209</f>
        <v>三重県立四日市工業高等学校</v>
      </c>
      <c r="G217" s="78" t="str">
        <f t="shared" si="27"/>
        <v>教員</v>
      </c>
      <c r="H217" s="78"/>
      <c r="I217" s="91" t="str">
        <f>大会名・学校名!L11</f>
        <v>若林 俊紀</v>
      </c>
      <c r="J217" s="12"/>
      <c r="K217" s="100" t="s">
        <v>100</v>
      </c>
    </row>
    <row r="218" spans="1:11" ht="18.75" customHeight="1" x14ac:dyDescent="0.15">
      <c r="A218" s="75"/>
      <c r="B218" s="13" t="str">
        <f t="shared" si="28"/>
        <v/>
      </c>
      <c r="C218" s="78" t="str">
        <f>IF(A218="","",COUNTIF($A$2:A218,"○"))</f>
        <v/>
      </c>
      <c r="D218" s="78"/>
      <c r="E218" s="82"/>
      <c r="F218" s="91"/>
      <c r="G218" s="78" t="str">
        <f t="shared" si="27"/>
        <v/>
      </c>
      <c r="H218" s="78"/>
      <c r="I218" s="91"/>
      <c r="J218" s="12"/>
      <c r="K218" s="100" t="s">
        <v>100</v>
      </c>
    </row>
    <row r="219" spans="1:11" ht="18.75" customHeight="1" x14ac:dyDescent="0.15">
      <c r="A219" s="75"/>
      <c r="B219" s="13" t="str">
        <f t="shared" si="28"/>
        <v/>
      </c>
      <c r="C219" s="78" t="str">
        <f>IF(A219="","",COUNTIF($A$2:A219,"○"))</f>
        <v/>
      </c>
      <c r="D219" s="78"/>
      <c r="E219" s="82"/>
      <c r="F219" s="91"/>
      <c r="G219" s="78" t="str">
        <f t="shared" si="27"/>
        <v/>
      </c>
      <c r="H219" s="78"/>
      <c r="I219" s="91"/>
      <c r="J219" s="12"/>
      <c r="K219" s="100" t="s">
        <v>100</v>
      </c>
    </row>
    <row r="220" spans="1:11" ht="18.75" customHeight="1" x14ac:dyDescent="0.15">
      <c r="A220" s="75"/>
      <c r="B220" s="13" t="str">
        <f t="shared" si="28"/>
        <v/>
      </c>
      <c r="C220" s="78" t="str">
        <f>IF(A220="","",COUNTIF($A$2:A220,"○"))</f>
        <v/>
      </c>
      <c r="D220" s="78"/>
      <c r="E220" s="82"/>
      <c r="F220" s="91"/>
      <c r="G220" s="78" t="str">
        <f t="shared" si="27"/>
        <v/>
      </c>
      <c r="H220" s="78"/>
      <c r="I220" s="91"/>
      <c r="J220" s="12"/>
      <c r="K220" s="100" t="s">
        <v>100</v>
      </c>
    </row>
    <row r="221" spans="1:11" ht="18.75" customHeight="1" thickBot="1" x14ac:dyDescent="0.2">
      <c r="A221" s="16"/>
      <c r="B221" s="6" t="str">
        <f t="shared" si="28"/>
        <v/>
      </c>
      <c r="C221" s="79" t="str">
        <f>IF(A221="","",COUNTIF($A$2:A221,"○"))</f>
        <v/>
      </c>
      <c r="D221" s="79"/>
      <c r="E221" s="83"/>
      <c r="F221" s="90"/>
      <c r="G221" s="79" t="str">
        <f t="shared" ref="G221" si="29">IF(I221="","","教員")</f>
        <v/>
      </c>
      <c r="H221" s="79"/>
      <c r="I221" s="90"/>
      <c r="J221" s="5"/>
      <c r="K221" s="101" t="s">
        <v>100</v>
      </c>
    </row>
    <row r="222" spans="1:11" x14ac:dyDescent="0.15">
      <c r="A222" s="84"/>
      <c r="B222" s="84"/>
      <c r="C222" s="84"/>
      <c r="D222" s="84"/>
      <c r="E222" s="84"/>
      <c r="F222" s="85"/>
      <c r="G222" s="85"/>
      <c r="H222" s="85"/>
      <c r="I222" s="85"/>
      <c r="J222" s="85"/>
      <c r="K222" s="102"/>
    </row>
  </sheetData>
  <autoFilter ref="A1:K221"/>
  <sortState ref="F122:J124">
    <sortCondition descending="1" ref="G122:G124"/>
    <sortCondition descending="1" ref="H122:H124"/>
    <sortCondition ref="J122:J124"/>
  </sortState>
  <phoneticPr fontId="20"/>
  <conditionalFormatting sqref="A1:B4 F1:J1 B5:B13 C1:E13 B14:E21">
    <cfRule type="cellIs" dxfId="21" priority="65" stopIfTrue="1" operator="equal">
      <formula>0</formula>
    </cfRule>
  </conditionalFormatting>
  <conditionalFormatting sqref="A5:A21">
    <cfRule type="cellIs" dxfId="20" priority="57" stopIfTrue="1" operator="equal">
      <formula>0</formula>
    </cfRule>
  </conditionalFormatting>
  <conditionalFormatting sqref="A22:B24 B25:B33 C22:E33 B34:E41">
    <cfRule type="cellIs" dxfId="19" priority="30" stopIfTrue="1" operator="equal">
      <formula>0</formula>
    </cfRule>
  </conditionalFormatting>
  <conditionalFormatting sqref="A25:A41">
    <cfRule type="cellIs" dxfId="18" priority="29" stopIfTrue="1" operator="equal">
      <formula>0</formula>
    </cfRule>
  </conditionalFormatting>
  <conditionalFormatting sqref="A42:B44 B45:B53 C42:E53 B54:E61">
    <cfRule type="cellIs" dxfId="17" priority="28" stopIfTrue="1" operator="equal">
      <formula>0</formula>
    </cfRule>
  </conditionalFormatting>
  <conditionalFormatting sqref="A45:A61">
    <cfRule type="cellIs" dxfId="16" priority="27" stopIfTrue="1" operator="equal">
      <formula>0</formula>
    </cfRule>
  </conditionalFormatting>
  <conditionalFormatting sqref="A62:B64 B65:B73 C62:E73 B74:E81">
    <cfRule type="cellIs" dxfId="15" priority="26" stopIfTrue="1" operator="equal">
      <formula>0</formula>
    </cfRule>
  </conditionalFormatting>
  <conditionalFormatting sqref="A65:A81">
    <cfRule type="cellIs" dxfId="14" priority="25" stopIfTrue="1" operator="equal">
      <formula>0</formula>
    </cfRule>
  </conditionalFormatting>
  <conditionalFormatting sqref="A82:B84 B85:B93 C82:E93 B94:E101">
    <cfRule type="cellIs" dxfId="13" priority="24" stopIfTrue="1" operator="equal">
      <formula>0</formula>
    </cfRule>
  </conditionalFormatting>
  <conditionalFormatting sqref="A85:A101">
    <cfRule type="cellIs" dxfId="12" priority="23" stopIfTrue="1" operator="equal">
      <formula>0</formula>
    </cfRule>
  </conditionalFormatting>
  <conditionalFormatting sqref="A102:B104 B105:B113 C102:E113 B114:E121">
    <cfRule type="cellIs" dxfId="11" priority="14" stopIfTrue="1" operator="equal">
      <formula>0</formula>
    </cfRule>
  </conditionalFormatting>
  <conditionalFormatting sqref="A105:A121">
    <cfRule type="cellIs" dxfId="10" priority="13" stopIfTrue="1" operator="equal">
      <formula>0</formula>
    </cfRule>
  </conditionalFormatting>
  <conditionalFormatting sqref="A122:B124 B125:B133 C122:E133 B134:E141">
    <cfRule type="cellIs" dxfId="9" priority="12" stopIfTrue="1" operator="equal">
      <formula>0</formula>
    </cfRule>
  </conditionalFormatting>
  <conditionalFormatting sqref="A125:A141">
    <cfRule type="cellIs" dxfId="8" priority="11" stopIfTrue="1" operator="equal">
      <formula>0</formula>
    </cfRule>
  </conditionalFormatting>
  <conditionalFormatting sqref="A142:B144 B145:B153 C142:E153 B154:E161">
    <cfRule type="cellIs" dxfId="7" priority="10" stopIfTrue="1" operator="equal">
      <formula>0</formula>
    </cfRule>
  </conditionalFormatting>
  <conditionalFormatting sqref="A145:A161">
    <cfRule type="cellIs" dxfId="6" priority="9" stopIfTrue="1" operator="equal">
      <formula>0</formula>
    </cfRule>
  </conditionalFormatting>
  <conditionalFormatting sqref="A162:B164 B165:B173 C162:E173 B174:E181">
    <cfRule type="cellIs" dxfId="5" priority="8" stopIfTrue="1" operator="equal">
      <formula>0</formula>
    </cfRule>
  </conditionalFormatting>
  <conditionalFormatting sqref="A165:A181">
    <cfRule type="cellIs" dxfId="4" priority="7" stopIfTrue="1" operator="equal">
      <formula>0</formula>
    </cfRule>
  </conditionalFormatting>
  <conditionalFormatting sqref="A182:B184 B185:B193 C182:E193 B194:E201">
    <cfRule type="cellIs" dxfId="3" priority="6" stopIfTrue="1" operator="equal">
      <formula>0</formula>
    </cfRule>
  </conditionalFormatting>
  <conditionalFormatting sqref="A185:A201">
    <cfRule type="cellIs" dxfId="2" priority="5" stopIfTrue="1" operator="equal">
      <formula>0</formula>
    </cfRule>
  </conditionalFormatting>
  <conditionalFormatting sqref="A202:B204 B216:E221 C202:E215 B205:B215">
    <cfRule type="cellIs" dxfId="1" priority="2" stopIfTrue="1" operator="equal">
      <formula>0</formula>
    </cfRule>
  </conditionalFormatting>
  <conditionalFormatting sqref="A205:A221">
    <cfRule type="cellIs" dxfId="0" priority="1" stopIfTrue="1" operator="equal">
      <formula>0</formula>
    </cfRule>
  </conditionalFormatting>
  <dataValidations count="4">
    <dataValidation type="list" allowBlank="1" showInputMessage="1" showErrorMessage="1" sqref="B2:B201">
      <formula1>"A,B,C,D,E,F,G,H"</formula1>
    </dataValidation>
    <dataValidation type="list" allowBlank="1" showInputMessage="1" showErrorMessage="1" sqref="H2:H201">
      <formula1>"①,②,③"</formula1>
    </dataValidation>
    <dataValidation type="list" allowBlank="1" showInputMessage="1" showErrorMessage="1" sqref="G2:G201">
      <formula1>"男,女"</formula1>
    </dataValidation>
    <dataValidation type="list" allowBlank="1" showInputMessage="1" showErrorMessage="1" sqref="A2:A221">
      <formula1>"○"</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P36"/>
  <sheetViews>
    <sheetView workbookViewId="0">
      <selection activeCell="B1" sqref="B1"/>
    </sheetView>
  </sheetViews>
  <sheetFormatPr defaultRowHeight="13.5" x14ac:dyDescent="0.15"/>
  <cols>
    <col min="1" max="1" width="5.25" bestFit="1" customWidth="1"/>
    <col min="2" max="2" width="6.125" customWidth="1"/>
    <col min="3" max="3" width="3.375" bestFit="1" customWidth="1"/>
    <col min="4" max="4" width="17.25" bestFit="1" customWidth="1"/>
    <col min="5" max="5" width="18.75" customWidth="1"/>
    <col min="6" max="6" width="47.875" bestFit="1" customWidth="1"/>
    <col min="7" max="7" width="19.375" bestFit="1" customWidth="1"/>
    <col min="8" max="8" width="15.375" bestFit="1" customWidth="1"/>
    <col min="9" max="9" width="31.5" bestFit="1" customWidth="1"/>
    <col min="10" max="10" width="13.875" customWidth="1"/>
    <col min="11" max="14" width="11.25" customWidth="1"/>
    <col min="16" max="16" width="15.875" bestFit="1" customWidth="1"/>
  </cols>
  <sheetData>
    <row r="1" spans="1:16" ht="21" x14ac:dyDescent="0.15">
      <c r="A1" t="s">
        <v>144</v>
      </c>
      <c r="B1" s="22">
        <v>2</v>
      </c>
      <c r="C1" t="s">
        <v>27</v>
      </c>
      <c r="D1" s="94"/>
    </row>
    <row r="3" spans="1:16" x14ac:dyDescent="0.15">
      <c r="A3" t="s">
        <v>28</v>
      </c>
      <c r="H3" s="24"/>
      <c r="I3" s="25" t="s">
        <v>53</v>
      </c>
      <c r="J3" s="50" t="s">
        <v>55</v>
      </c>
      <c r="K3" s="40" t="s">
        <v>37</v>
      </c>
      <c r="L3" s="41" t="s">
        <v>38</v>
      </c>
      <c r="M3" s="41" t="s">
        <v>39</v>
      </c>
      <c r="N3" s="42" t="s">
        <v>40</v>
      </c>
      <c r="O3" s="68" t="s">
        <v>87</v>
      </c>
    </row>
    <row r="4" spans="1:16" x14ac:dyDescent="0.15">
      <c r="A4" s="23">
        <f>$B$1+19</f>
        <v>21</v>
      </c>
      <c r="B4" s="226" t="s">
        <v>29</v>
      </c>
      <c r="C4" s="226"/>
      <c r="D4" s="226"/>
      <c r="E4" s="226"/>
      <c r="F4" t="str">
        <f>"第"&amp;A4&amp;"回"&amp;B4</f>
        <v>第21回ゴルフ競技・学校対抗戦大会</v>
      </c>
      <c r="G4" s="181">
        <v>43983</v>
      </c>
      <c r="H4" s="26" t="s">
        <v>592</v>
      </c>
      <c r="I4" s="27" t="s">
        <v>450</v>
      </c>
      <c r="J4" s="186" t="s">
        <v>573</v>
      </c>
      <c r="K4" s="183" t="s">
        <v>574</v>
      </c>
      <c r="L4" s="184"/>
      <c r="M4" s="184"/>
      <c r="N4" s="185"/>
      <c r="O4" s="68" t="s">
        <v>84</v>
      </c>
      <c r="P4" t="s">
        <v>615</v>
      </c>
    </row>
    <row r="5" spans="1:16" x14ac:dyDescent="0.15">
      <c r="A5" s="23">
        <f>$B$1+14</f>
        <v>16</v>
      </c>
      <c r="B5" s="226" t="s">
        <v>243</v>
      </c>
      <c r="C5" s="226"/>
      <c r="D5" s="226"/>
      <c r="E5" s="226"/>
      <c r="F5" t="str">
        <f>"第"&amp;A5&amp;"回"&amp;B5</f>
        <v>第16回ミエライスカップ三重テレビジュニアゴルフ大会</v>
      </c>
      <c r="G5" s="181">
        <v>44060</v>
      </c>
      <c r="H5" s="26" t="s">
        <v>97</v>
      </c>
      <c r="I5" s="27" t="s">
        <v>451</v>
      </c>
      <c r="J5" s="186" t="s">
        <v>56</v>
      </c>
      <c r="K5" s="183" t="s">
        <v>51</v>
      </c>
      <c r="L5" s="184" t="s">
        <v>50</v>
      </c>
      <c r="M5" s="184"/>
      <c r="N5" s="185"/>
      <c r="O5" s="68" t="s">
        <v>84</v>
      </c>
      <c r="P5" t="s">
        <v>624</v>
      </c>
    </row>
    <row r="6" spans="1:16" x14ac:dyDescent="0.15">
      <c r="A6" s="23">
        <f>$B$1+32</f>
        <v>34</v>
      </c>
      <c r="B6" s="226" t="s">
        <v>30</v>
      </c>
      <c r="C6" s="226"/>
      <c r="D6" s="226"/>
      <c r="E6" s="226"/>
      <c r="F6" t="str">
        <f>"第"&amp;A6&amp;"回"&amp;B6</f>
        <v>第34回三重県高等学校ゴルフ選手権</v>
      </c>
      <c r="G6" s="181">
        <v>44186</v>
      </c>
      <c r="H6" s="26" t="s">
        <v>313</v>
      </c>
      <c r="I6" s="27" t="s">
        <v>42</v>
      </c>
      <c r="J6" s="186" t="s">
        <v>575</v>
      </c>
      <c r="K6" s="183" t="s">
        <v>48</v>
      </c>
      <c r="L6" s="184" t="s">
        <v>49</v>
      </c>
      <c r="M6" s="184"/>
      <c r="N6" s="185"/>
      <c r="O6" s="68" t="s">
        <v>84</v>
      </c>
      <c r="P6" t="s">
        <v>616</v>
      </c>
    </row>
    <row r="7" spans="1:16" x14ac:dyDescent="0.15">
      <c r="A7" s="23">
        <f>$B$1+23</f>
        <v>25</v>
      </c>
      <c r="B7" s="226" t="s">
        <v>33</v>
      </c>
      <c r="C7" s="226"/>
      <c r="D7" s="226"/>
      <c r="E7" s="226"/>
      <c r="F7" t="str">
        <f>"第"&amp;A7&amp;"回"&amp;B7</f>
        <v>第25回三重県高等学校ゴルフ選手権新人大会</v>
      </c>
      <c r="G7" s="181">
        <v>44237</v>
      </c>
      <c r="H7" s="26" t="s">
        <v>252</v>
      </c>
      <c r="I7" s="27" t="s">
        <v>41</v>
      </c>
      <c r="J7" s="186" t="s">
        <v>237</v>
      </c>
      <c r="K7" s="183" t="s">
        <v>46</v>
      </c>
      <c r="L7" s="184" t="s">
        <v>47</v>
      </c>
      <c r="M7" s="184" t="s">
        <v>96</v>
      </c>
      <c r="N7" s="185"/>
      <c r="O7" s="68" t="s">
        <v>84</v>
      </c>
      <c r="P7" t="s">
        <v>617</v>
      </c>
    </row>
    <row r="8" spans="1:16" x14ac:dyDescent="0.15">
      <c r="G8" s="182"/>
      <c r="H8" s="26" t="s">
        <v>570</v>
      </c>
      <c r="I8" s="27" t="s">
        <v>590</v>
      </c>
      <c r="J8" s="186" t="s">
        <v>576</v>
      </c>
      <c r="K8" s="183" t="s">
        <v>92</v>
      </c>
      <c r="L8" s="184"/>
      <c r="M8" s="184"/>
      <c r="N8" s="185"/>
      <c r="O8" s="68" t="s">
        <v>84</v>
      </c>
      <c r="P8" t="s">
        <v>618</v>
      </c>
    </row>
    <row r="9" spans="1:16" x14ac:dyDescent="0.15">
      <c r="A9" s="23">
        <f>$B$1+6</f>
        <v>8</v>
      </c>
      <c r="B9" s="226" t="s">
        <v>34</v>
      </c>
      <c r="C9" s="226"/>
      <c r="D9" s="226"/>
      <c r="E9" s="226"/>
      <c r="F9" t="str">
        <f>"第"&amp;A9&amp;"回"&amp;B9</f>
        <v>第8回平石杯小・中学生ゴルフ大会</v>
      </c>
      <c r="G9" s="181">
        <v>44096</v>
      </c>
      <c r="H9" s="26" t="s">
        <v>335</v>
      </c>
      <c r="I9" s="27" t="s">
        <v>91</v>
      </c>
      <c r="J9" s="186" t="s">
        <v>577</v>
      </c>
      <c r="K9" s="183" t="s">
        <v>578</v>
      </c>
      <c r="L9" s="184"/>
      <c r="M9" s="184"/>
      <c r="N9" s="185"/>
      <c r="O9" s="68" t="s">
        <v>84</v>
      </c>
      <c r="P9" t="s">
        <v>619</v>
      </c>
    </row>
    <row r="10" spans="1:16" x14ac:dyDescent="0.15">
      <c r="A10" s="23">
        <f>$B$1+8</f>
        <v>10</v>
      </c>
      <c r="B10" s="226" t="s">
        <v>32</v>
      </c>
      <c r="C10" s="226"/>
      <c r="D10" s="226"/>
      <c r="E10" s="226"/>
      <c r="F10" t="str">
        <f>"第"&amp;A10&amp;"回"&amp;B10</f>
        <v>第10回小中学生ゴルフ競技大会</v>
      </c>
      <c r="G10" s="181">
        <v>44200</v>
      </c>
      <c r="H10" s="26" t="s">
        <v>362</v>
      </c>
      <c r="I10" s="27" t="s">
        <v>239</v>
      </c>
      <c r="J10" s="186" t="s">
        <v>579</v>
      </c>
      <c r="K10" s="183" t="s">
        <v>95</v>
      </c>
      <c r="L10" s="184" t="s">
        <v>45</v>
      </c>
      <c r="M10" s="184" t="s">
        <v>580</v>
      </c>
      <c r="N10" s="185"/>
      <c r="O10" s="68" t="s">
        <v>84</v>
      </c>
      <c r="P10" t="s">
        <v>620</v>
      </c>
    </row>
    <row r="11" spans="1:16" x14ac:dyDescent="0.15">
      <c r="A11" s="23">
        <f>$B$1+8</f>
        <v>10</v>
      </c>
      <c r="B11" s="226" t="s">
        <v>31</v>
      </c>
      <c r="C11" s="226"/>
      <c r="D11" s="226"/>
      <c r="E11" s="226"/>
      <c r="F11" t="str">
        <f>"第"&amp;A11&amp;"回"&amp;B11</f>
        <v>第10回小中学生ゴルフ競技春季大会</v>
      </c>
      <c r="G11" s="181">
        <v>44238</v>
      </c>
      <c r="H11" s="26" t="s">
        <v>571</v>
      </c>
      <c r="I11" s="27" t="s">
        <v>591</v>
      </c>
      <c r="J11" s="186" t="s">
        <v>581</v>
      </c>
      <c r="K11" s="183" t="s">
        <v>582</v>
      </c>
      <c r="L11" s="184" t="s">
        <v>94</v>
      </c>
      <c r="M11" s="184"/>
      <c r="N11" s="185"/>
      <c r="O11" s="68" t="s">
        <v>84</v>
      </c>
      <c r="P11" t="s">
        <v>621</v>
      </c>
    </row>
    <row r="12" spans="1:16" x14ac:dyDescent="0.15">
      <c r="A12" s="23">
        <f>$B$1+14</f>
        <v>16</v>
      </c>
      <c r="B12" s="226" t="s">
        <v>243</v>
      </c>
      <c r="C12" s="226"/>
      <c r="D12" s="226"/>
      <c r="E12" s="226"/>
      <c r="F12" t="str">
        <f>"第"&amp;A12&amp;"回"&amp;B12</f>
        <v>第16回ミエライスカップ三重テレビジュニアゴルフ大会</v>
      </c>
      <c r="G12" s="181">
        <f>G5</f>
        <v>44060</v>
      </c>
      <c r="H12" s="26" t="s">
        <v>291</v>
      </c>
      <c r="I12" s="27" t="s">
        <v>238</v>
      </c>
      <c r="J12" s="186" t="s">
        <v>93</v>
      </c>
      <c r="K12" s="183" t="s">
        <v>583</v>
      </c>
      <c r="L12" s="184" t="s">
        <v>584</v>
      </c>
      <c r="M12" s="184"/>
      <c r="N12" s="185"/>
      <c r="O12" s="68" t="s">
        <v>84</v>
      </c>
      <c r="P12" t="s">
        <v>623</v>
      </c>
    </row>
    <row r="13" spans="1:16" x14ac:dyDescent="0.15">
      <c r="A13" s="23">
        <f>$B$1+39</f>
        <v>41</v>
      </c>
      <c r="B13" t="s">
        <v>126</v>
      </c>
      <c r="F13" t="str">
        <f>"第"&amp;A13&amp;"回"&amp;B13</f>
        <v>第41回全国中学校ゴルフ選手権春季大会三重県予選</v>
      </c>
      <c r="G13" s="181" t="s">
        <v>625</v>
      </c>
      <c r="H13" s="26" t="s">
        <v>572</v>
      </c>
      <c r="I13" s="27" t="s">
        <v>452</v>
      </c>
      <c r="J13" s="186" t="s">
        <v>585</v>
      </c>
      <c r="K13" s="183" t="s">
        <v>586</v>
      </c>
      <c r="L13" s="184" t="s">
        <v>236</v>
      </c>
      <c r="M13" s="184"/>
      <c r="N13" s="185"/>
      <c r="O13" s="68" t="s">
        <v>84</v>
      </c>
      <c r="P13" t="s">
        <v>622</v>
      </c>
    </row>
    <row r="14" spans="1:16" x14ac:dyDescent="0.15">
      <c r="G14" s="182"/>
      <c r="H14" s="26" t="s">
        <v>101</v>
      </c>
      <c r="I14" s="27" t="s">
        <v>43</v>
      </c>
      <c r="J14" s="186" t="s">
        <v>575</v>
      </c>
      <c r="K14" s="183" t="s">
        <v>48</v>
      </c>
      <c r="L14" s="184" t="s">
        <v>49</v>
      </c>
      <c r="M14" s="184"/>
      <c r="N14" s="185"/>
      <c r="O14" s="68" t="s">
        <v>84</v>
      </c>
      <c r="P14" t="s">
        <v>616</v>
      </c>
    </row>
    <row r="15" spans="1:16" x14ac:dyDescent="0.15">
      <c r="A15" s="23">
        <f>$B$1+62</f>
        <v>64</v>
      </c>
      <c r="B15" t="s">
        <v>246</v>
      </c>
      <c r="F15" t="str">
        <f>"第"&amp;A15&amp;"回"&amp;B15</f>
        <v>第64回全国中学校・高等学校ゴルフ選手権</v>
      </c>
      <c r="G15" s="182"/>
      <c r="H15" s="26" t="s">
        <v>588</v>
      </c>
      <c r="I15" s="27" t="s">
        <v>124</v>
      </c>
      <c r="J15" s="186" t="s">
        <v>585</v>
      </c>
      <c r="K15" s="183" t="s">
        <v>586</v>
      </c>
      <c r="L15" s="184" t="s">
        <v>236</v>
      </c>
      <c r="M15" s="184"/>
      <c r="N15" s="185"/>
      <c r="O15" t="s">
        <v>84</v>
      </c>
      <c r="P15" t="s">
        <v>622</v>
      </c>
    </row>
    <row r="16" spans="1:16" x14ac:dyDescent="0.15">
      <c r="H16" s="26"/>
      <c r="I16" s="27"/>
      <c r="J16" s="186"/>
      <c r="K16" s="183"/>
      <c r="L16" s="184"/>
      <c r="M16" s="184"/>
      <c r="N16" s="185"/>
    </row>
    <row r="17" spans="8:15" x14ac:dyDescent="0.15">
      <c r="H17" s="26"/>
      <c r="I17" s="27"/>
      <c r="J17" s="186"/>
      <c r="K17" s="183"/>
      <c r="L17" s="184"/>
      <c r="M17" s="184"/>
      <c r="N17" s="185"/>
    </row>
    <row r="18" spans="8:15" x14ac:dyDescent="0.15">
      <c r="H18" s="26"/>
      <c r="I18" s="27"/>
      <c r="J18" s="186"/>
      <c r="K18" s="183"/>
      <c r="L18" s="184"/>
      <c r="M18" s="184"/>
      <c r="N18" s="185"/>
      <c r="O18" t="s">
        <v>83</v>
      </c>
    </row>
    <row r="19" spans="8:15" x14ac:dyDescent="0.15">
      <c r="H19" s="26" t="s">
        <v>446</v>
      </c>
      <c r="I19" s="27" t="s">
        <v>447</v>
      </c>
      <c r="J19" s="186"/>
      <c r="K19" s="183"/>
      <c r="L19" s="184"/>
      <c r="M19" s="184"/>
      <c r="N19" s="185"/>
      <c r="O19" t="s">
        <v>83</v>
      </c>
    </row>
    <row r="20" spans="8:15" x14ac:dyDescent="0.15">
      <c r="H20" s="26" t="s">
        <v>448</v>
      </c>
      <c r="I20" s="27" t="s">
        <v>449</v>
      </c>
      <c r="J20" s="186"/>
      <c r="K20" s="183"/>
      <c r="L20" s="184"/>
      <c r="M20" s="184"/>
      <c r="N20" s="185"/>
      <c r="O20" t="s">
        <v>83</v>
      </c>
    </row>
    <row r="21" spans="8:15" x14ac:dyDescent="0.15">
      <c r="H21" s="26" t="s">
        <v>244</v>
      </c>
      <c r="I21" s="27" t="s">
        <v>247</v>
      </c>
      <c r="J21" s="186"/>
      <c r="K21" s="183"/>
      <c r="L21" s="184"/>
      <c r="M21" s="184"/>
      <c r="N21" s="185"/>
      <c r="O21" t="s">
        <v>83</v>
      </c>
    </row>
    <row r="22" spans="8:15" x14ac:dyDescent="0.15">
      <c r="H22" s="26" t="s">
        <v>106</v>
      </c>
      <c r="I22" s="27" t="s">
        <v>78</v>
      </c>
      <c r="J22" s="186"/>
      <c r="K22" s="183"/>
      <c r="L22" s="184"/>
      <c r="M22" s="184"/>
      <c r="N22" s="185"/>
      <c r="O22" t="s">
        <v>83</v>
      </c>
    </row>
    <row r="23" spans="8:15" x14ac:dyDescent="0.15">
      <c r="H23" s="26" t="s">
        <v>105</v>
      </c>
      <c r="I23" s="27" t="s">
        <v>88</v>
      </c>
      <c r="J23" s="186"/>
      <c r="K23" s="183"/>
      <c r="L23" s="184"/>
      <c r="M23" s="184"/>
      <c r="N23" s="185"/>
      <c r="O23" t="s">
        <v>83</v>
      </c>
    </row>
    <row r="24" spans="8:15" x14ac:dyDescent="0.15">
      <c r="H24" s="26" t="s">
        <v>104</v>
      </c>
      <c r="I24" s="27" t="s">
        <v>89</v>
      </c>
      <c r="J24" s="186"/>
      <c r="K24" s="183"/>
      <c r="L24" s="184"/>
      <c r="M24" s="184"/>
      <c r="N24" s="185"/>
      <c r="O24" t="s">
        <v>83</v>
      </c>
    </row>
    <row r="25" spans="8:15" x14ac:dyDescent="0.15">
      <c r="H25" s="26" t="s">
        <v>103</v>
      </c>
      <c r="I25" s="27" t="s">
        <v>90</v>
      </c>
      <c r="J25" s="186"/>
      <c r="K25" s="183"/>
      <c r="L25" s="184"/>
      <c r="M25" s="184"/>
      <c r="N25" s="185"/>
      <c r="O25" t="s">
        <v>83</v>
      </c>
    </row>
    <row r="26" spans="8:15" x14ac:dyDescent="0.15">
      <c r="H26" s="26" t="s">
        <v>102</v>
      </c>
      <c r="I26" s="27" t="s">
        <v>98</v>
      </c>
      <c r="J26" s="186" t="s">
        <v>145</v>
      </c>
      <c r="K26" s="183"/>
      <c r="L26" s="184"/>
      <c r="M26" s="184"/>
      <c r="N26" s="185"/>
      <c r="O26" t="s">
        <v>83</v>
      </c>
    </row>
    <row r="27" spans="8:15" x14ac:dyDescent="0.15">
      <c r="H27" s="26" t="s">
        <v>120</v>
      </c>
      <c r="I27" s="27" t="s">
        <v>121</v>
      </c>
      <c r="J27" s="186"/>
      <c r="K27" s="183"/>
      <c r="L27" s="184"/>
      <c r="M27" s="184"/>
      <c r="N27" s="185"/>
      <c r="O27" t="s">
        <v>83</v>
      </c>
    </row>
    <row r="28" spans="8:15" x14ac:dyDescent="0.15">
      <c r="H28" s="26" t="s">
        <v>122</v>
      </c>
      <c r="I28" s="27" t="s">
        <v>123</v>
      </c>
      <c r="J28" s="186"/>
      <c r="K28" s="183"/>
      <c r="L28" s="184"/>
      <c r="M28" s="184"/>
      <c r="N28" s="185"/>
      <c r="O28" t="s">
        <v>83</v>
      </c>
    </row>
    <row r="29" spans="8:15" x14ac:dyDescent="0.15">
      <c r="H29" s="26"/>
      <c r="I29" s="27"/>
      <c r="J29" s="186"/>
      <c r="K29" s="183"/>
      <c r="L29" s="184"/>
      <c r="M29" s="184"/>
      <c r="N29" s="185"/>
    </row>
    <row r="30" spans="8:15" x14ac:dyDescent="0.15">
      <c r="H30" s="26" t="s">
        <v>241</v>
      </c>
      <c r="I30" s="27" t="s">
        <v>240</v>
      </c>
      <c r="J30" s="186" t="s">
        <v>242</v>
      </c>
      <c r="K30" s="183"/>
      <c r="L30" s="184"/>
      <c r="M30" s="184"/>
      <c r="N30" s="185"/>
    </row>
    <row r="31" spans="8:15" x14ac:dyDescent="0.15">
      <c r="H31" s="26" t="s">
        <v>244</v>
      </c>
      <c r="I31" s="27" t="s">
        <v>245</v>
      </c>
      <c r="J31" s="51"/>
      <c r="K31" s="43"/>
      <c r="L31" s="44"/>
      <c r="M31" s="44"/>
      <c r="N31" s="45"/>
    </row>
    <row r="32" spans="8:15" x14ac:dyDescent="0.15">
      <c r="H32" s="26"/>
      <c r="I32" s="27" t="s">
        <v>44</v>
      </c>
      <c r="J32" s="51"/>
      <c r="K32" s="43"/>
      <c r="L32" s="44"/>
      <c r="M32" s="44"/>
      <c r="N32" s="45"/>
    </row>
    <row r="33" spans="8:14" x14ac:dyDescent="0.15">
      <c r="H33" s="26"/>
      <c r="I33" s="27" t="s">
        <v>44</v>
      </c>
      <c r="J33" s="51"/>
      <c r="K33" s="43"/>
      <c r="L33" s="44"/>
      <c r="M33" s="44"/>
      <c r="N33" s="45"/>
    </row>
    <row r="34" spans="8:14" x14ac:dyDescent="0.15">
      <c r="H34" s="26"/>
      <c r="I34" s="27" t="s">
        <v>44</v>
      </c>
      <c r="J34" s="51"/>
      <c r="K34" s="43"/>
      <c r="L34" s="44"/>
      <c r="M34" s="44"/>
      <c r="N34" s="45"/>
    </row>
    <row r="35" spans="8:14" x14ac:dyDescent="0.15">
      <c r="H35" s="26"/>
      <c r="I35" s="27" t="s">
        <v>44</v>
      </c>
      <c r="J35" s="51"/>
      <c r="K35" s="43"/>
      <c r="L35" s="44"/>
      <c r="M35" s="44"/>
      <c r="N35" s="45"/>
    </row>
    <row r="36" spans="8:14" x14ac:dyDescent="0.15">
      <c r="H36" s="28"/>
      <c r="I36" s="29" t="s">
        <v>44</v>
      </c>
      <c r="J36" s="52"/>
      <c r="K36" s="46"/>
      <c r="L36" s="47"/>
      <c r="M36" s="47"/>
      <c r="N36" s="48"/>
    </row>
  </sheetData>
  <mergeCells count="8">
    <mergeCell ref="B12:E12"/>
    <mergeCell ref="B11:E11"/>
    <mergeCell ref="B9:E9"/>
    <mergeCell ref="B4:E4"/>
    <mergeCell ref="B6:E6"/>
    <mergeCell ref="B10:E10"/>
    <mergeCell ref="B5:E5"/>
    <mergeCell ref="B7:E7"/>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入力</vt:lpstr>
      <vt:lpstr>大会申込書（高校団体加盟校用）</vt:lpstr>
      <vt:lpstr>体調管理チェックシート（指定）</vt:lpstr>
      <vt:lpstr>体調管理チェックシート（大会）</vt:lpstr>
      <vt:lpstr>大会申込書（中学団体加盟校用）</vt:lpstr>
      <vt:lpstr>体調管理チェックシート（中学)</vt:lpstr>
      <vt:lpstr>大会申込書（個人登録者用）</vt:lpstr>
      <vt:lpstr>名簿</vt:lpstr>
      <vt:lpstr>大会名・学校名</vt:lpstr>
      <vt:lpstr>名簿作成</vt:lpstr>
      <vt:lpstr>利用証明書</vt:lpstr>
      <vt:lpstr>申請書（指定ラウンド）</vt:lpstr>
      <vt:lpstr>申請書（大会）</vt:lpstr>
      <vt:lpstr>'申請書（指定ラウンド）'!Print_Area</vt:lpstr>
      <vt:lpstr>'申請書（大会）'!Print_Area</vt:lpstr>
      <vt:lpstr>'体調管理チェックシート（指定）'!Print_Area</vt:lpstr>
      <vt:lpstr>'体調管理チェックシート（大会）'!Print_Area</vt:lpstr>
      <vt:lpstr>'体調管理チェックシート（中学)'!Print_Area</vt:lpstr>
      <vt:lpstr>'大会申込書（個人登録者用）'!Print_Area</vt:lpstr>
      <vt:lpstr>'大会申込書（高校団体加盟校用）'!Print_Area</vt:lpstr>
      <vt:lpstr>'大会申込書（中学団体加盟校用）'!Print_Area</vt:lpstr>
      <vt:lpstr>利用証明書!Print_Area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三重県ゴルフ連盟</dc:creator>
  <cp:lastModifiedBy>保守用アカウント</cp:lastModifiedBy>
  <cp:lastPrinted>2015-12-04T01:39:13Z</cp:lastPrinted>
  <dcterms:created xsi:type="dcterms:W3CDTF">2012-06-06T04:32:25Z</dcterms:created>
  <dcterms:modified xsi:type="dcterms:W3CDTF">2020-09-18T08:09:02Z</dcterms:modified>
</cp:coreProperties>
</file>